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LiesmaJankovska\Desktop\Gintermuiza_planosana\"/>
    </mc:Choice>
  </mc:AlternateContent>
  <xr:revisionPtr revIDLastSave="0" documentId="8_{4DE18DDF-17D7-4216-8B88-4DEEF9DCF156}" xr6:coauthVersionLast="34" xr6:coauthVersionMax="34" xr10:uidLastSave="{00000000-0000-0000-0000-000000000000}"/>
  <bookViews>
    <workbookView xWindow="0" yWindow="0" windowWidth="16170" windowHeight="5220" xr2:uid="{00000000-000D-0000-FFFF-FFFF00000000}"/>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B24" i="1"/>
  <c r="B23" i="1"/>
  <c r="D19" i="1"/>
  <c r="D17" i="1"/>
  <c r="D16" i="1"/>
  <c r="D13" i="1" l="1"/>
  <c r="C19" i="1" l="1"/>
  <c r="C14" i="1"/>
  <c r="C13" i="1"/>
  <c r="D8" i="1" l="1"/>
  <c r="C17" i="1" l="1"/>
  <c r="C16" i="1"/>
  <c r="E33" i="1" l="1"/>
  <c r="E34" i="1"/>
  <c r="E35" i="1"/>
  <c r="E37" i="1"/>
  <c r="E39" i="1"/>
  <c r="E36" i="1"/>
  <c r="E31" i="1"/>
  <c r="E16" i="1" l="1"/>
  <c r="E15" i="1"/>
  <c r="E14" i="1"/>
  <c r="E19" i="1"/>
  <c r="E20" i="1" l="1"/>
  <c r="E11" i="1"/>
  <c r="B25" i="1" l="1"/>
  <c r="E13" i="1" l="1"/>
  <c r="E17" i="1"/>
  <c r="E12" i="1"/>
</calcChain>
</file>

<file path=xl/sharedStrings.xml><?xml version="1.0" encoding="utf-8"?>
<sst xmlns="http://schemas.openxmlformats.org/spreadsheetml/2006/main" count="88" uniqueCount="74">
  <si>
    <t>VSIA "Slimnīca "Ģintermuiža""</t>
  </si>
  <si>
    <t>Rādītāji</t>
  </si>
  <si>
    <t>Finanšu mērķi</t>
  </si>
  <si>
    <t>Novirze no plānotā</t>
  </si>
  <si>
    <t>Bezdeficīta budžets</t>
  </si>
  <si>
    <t>Pozitīvs neto rentabilitātes rādītājs</t>
  </si>
  <si>
    <t>Finanšu rādītāji</t>
  </si>
  <si>
    <t>Peļņa, EUR</t>
  </si>
  <si>
    <t>Peļņa pirms procentu maksājumiem, nodokļiem, nolietojuma un amortizācijas atskaitījumiem (EBITDA),EUR</t>
  </si>
  <si>
    <t>Peļņa pirms procentu maksājumiem un nodokļiem (EBIT),EUR</t>
  </si>
  <si>
    <t>Bilances kopsumma,EUR</t>
  </si>
  <si>
    <t>Pašu kapitāls,EUR</t>
  </si>
  <si>
    <t>Pašu kapitāla atdeve (ROE), %</t>
  </si>
  <si>
    <t>Aktīvu atdeve (ROA),%</t>
  </si>
  <si>
    <t>Kopējais likviditātes rādītājs</t>
  </si>
  <si>
    <t>Plānotās pamatdarbības naudas plūsmas izpilde, EUR</t>
  </si>
  <si>
    <t>Ieguldījumu pamatlīdzekļos un nemateriālo ieguldījumu plāna izpilde, %</t>
  </si>
  <si>
    <t>Sadalītas dividendes, EUR</t>
  </si>
  <si>
    <t>Vidējā bruto atlīdzība (neieskaitot darba devēja veiktās valsts sociālās apdrošināšanas obligātās iemaksas) uz vienu nodarbināto gadā, EUR</t>
  </si>
  <si>
    <t>Neto apgrozījums uz vienu nodarbināto, EUR</t>
  </si>
  <si>
    <t>Nefinanšu mērķi</t>
  </si>
  <si>
    <t>Ieņēmumi no valsts apmaksātiem veselības aprūpes pakalpojumiem</t>
  </si>
  <si>
    <t>Ieņēmumi no valsts apmaksātiem sociālās aprūpes un sociālās rehabilitācijas pakalpojumiem</t>
  </si>
  <si>
    <t>Ieņēmumi par rezidenta apmācību</t>
  </si>
  <si>
    <t>x</t>
  </si>
  <si>
    <t>Saistības pret pašu kapitālu,%</t>
  </si>
  <si>
    <t>Skaidrojums</t>
  </si>
  <si>
    <t>Par veidlapas aizpildīšanu atbildīgais kapitālsabiedrības darbinieks</t>
  </si>
  <si>
    <t>Vārds, Uzvārds</t>
  </si>
  <si>
    <t>Liesma Jankovska</t>
  </si>
  <si>
    <t>Ieņemamais amats</t>
  </si>
  <si>
    <t>Finanšu un ekonomikas dienesta vadītāja</t>
  </si>
  <si>
    <t>Tālrunis</t>
  </si>
  <si>
    <t>e-pasts</t>
  </si>
  <si>
    <t>liesma@gintermuiza.lv</t>
  </si>
  <si>
    <t>Valdes loceklis</t>
  </si>
  <si>
    <t>U.Čāčus</t>
  </si>
  <si>
    <t>&gt;1</t>
  </si>
  <si>
    <t>&gt;0</t>
  </si>
  <si>
    <t>2016.gada fakts</t>
  </si>
  <si>
    <t>Pozitīva pamatdarbības naudas plūsma</t>
  </si>
  <si>
    <t xml:space="preserve">Kopējais likviditātes koeficients </t>
  </si>
  <si>
    <t>ne mazāks kā 1</t>
  </si>
  <si>
    <t>Valsts budžeta tieši vai netieši saņemtais un izlietotais finansējums (dotācijas, maksa par pakalpojumiem un citi finanšu līdzekļi) sadalījumā pa finansējuma piešķīruma mērķiem, EUR, t.sk.</t>
  </si>
  <si>
    <t>Kopējais stacionāro gultu skaits</t>
  </si>
  <si>
    <t>Vidējais ārstēšanas ilgums  stacionārā,dienas</t>
  </si>
  <si>
    <t>Gultu noslodze, %</t>
  </si>
  <si>
    <t>Pacientu ar šizofrēniju, šizotipiskiem traucējumiem vai murgiem, kuriem bija nepieciešama  neatliekama atkārtota stacionēšana 30 dienu laikā tajā pašā stacionārajā ārstniecības iestādē, skaits</t>
  </si>
  <si>
    <t>Uz mājām izrakstītie pacientu, kuri atkārtoti hospitalizēti tajā pašā vai nākamajā dienā (neieskaitot pacientus, kuriem nākamā hospitalizācija ir aprūpe vai rehabilitācija), skaits</t>
  </si>
  <si>
    <t>Veselības inspekcijā saņemto sūdzību skaits par slimnīcas sniegtajiem veselības aprūpes pakalpojumiem</t>
  </si>
  <si>
    <t>Praktizējošo ārstu (bez zobārstiem un rezidentiem) un praktizējošo māsu (ar vidējo medicīnisko izglītību) skaita attiecība/ visu māsu (arī ar augstāko izglītību)</t>
  </si>
  <si>
    <t>Iestādē strādājošo ārstniecības personu vecuma grupā 25-40 gadiem īpatsvars no kopējā iestādē strādājošo ārstniecības personu skaita, %</t>
  </si>
  <si>
    <t>Izpildīts</t>
  </si>
  <si>
    <t>Neizpildīts</t>
  </si>
  <si>
    <t>kapitālsabiedrības darbības rezultāti 2017.gadā</t>
  </si>
  <si>
    <t xml:space="preserve"> 2017.gada plāns</t>
  </si>
  <si>
    <t>2017.gada izpilde</t>
  </si>
  <si>
    <t>Rādītāju nenodrošina,jo  īstermiņa kreditoru sastāvā ietverta pārskata gada valsts galvotā aizdevuma saistību summu (427951 EUR). Tomēr maksātspējas risks nepastāv, jo valsts galvotā aizdevuma saistību maksājumus sedz no  valsts budžeta papildus finansējuma (2016.gadā līgums  ar Veselības ministriju par VSIA "Slimnīca "Ģintermuiža"" valsts galvotā aizdevuma saistību nodrošināšanu no valsts budžeta līdzekļiem 2016.-2018.gadā)</t>
  </si>
  <si>
    <t>Rezultatīvais rādītāja novirze no plānotās robežas ir nenozīmīga 0,32% apmērā</t>
  </si>
  <si>
    <t>2,26</t>
  </si>
  <si>
    <t>Pacientu īpatsvars, %, kuri sniegtos veselības aprūpes pakalpojumus novērtē ar "labi"(aptaujas dati)</t>
  </si>
  <si>
    <t>Rādītāja novirze no plāna veidojas: 1.)naudas līdzekļu atlikums 2017. gada beigās ir ievērojami lielāks nekā bija plānots ( +118 928 euro), 2.) Pieauguši debitoru parādi- NVD norēķins par stacionārajiem veselības aprūpes paklapojumiem ( +145 233 euro)</t>
  </si>
  <si>
    <t>Pašu kapitāls pieaudzis atbilstoši pārskata gada peļņas apmēram.</t>
  </si>
  <si>
    <t>Saistīts ar paša kapitāla pieaugumu, iekļaujot pārskata gada peļņu</t>
  </si>
  <si>
    <t>Saistīts ar aktīvu palielināšanos un pārskata gada peļņas apmēru</t>
  </si>
  <si>
    <t>Kopējās likviditātes rādītāja vērtība, salīdzinot ar normu 1, ir mazāka, jo pārskata perioda īstermiņa kreditori pieauga par  2017. gada VGA saistību maksājumu, kuru slimnīcas vārdā veica Finanšu ministrija 427 950 euro apmērā. Bez tam īstermiņu kreditoru sastāvā ir uzskaitīts VGA maksājums par 2018. gadu - 427 951 euro apmērā. Ja nebūtu šo saistību, tad kopējais likviditātes koeficients atbilstu normai.</t>
  </si>
  <si>
    <t xml:space="preserve">Rādītāju ietekmē iepriekš minētais faktors, ka saistību sastāvā ir Finanšu ministrijai VGA maksājums par 2017. gadu </t>
  </si>
  <si>
    <t>Atšķirīgi plānotajam, 2017. gadā par 64 170 euro pieaudzis Labklājības ministrijas finansēto sociālās aprūpes un sociālās rehabilitācijas programmu finansējums, kā arī kapitālsabiedrība sabalansēja izdevumus (pamatā atlīdzībai) atbilstoši ieņēmumiem</t>
  </si>
  <si>
    <t>Kapitālsabiedrība 2017. gadā neizveidoja Sensoro istabu 12 941 euro apmērā, kas bija plānots veikt izmantojot INTERREG projekta līdzekļus</t>
  </si>
  <si>
    <t>2,3</t>
  </si>
  <si>
    <t>Sakarā ar zemu gultu noslodzi atsevišķās stacionāra programmās: narkomānu rehabilitācijā stacionārā bērniem un pieugušajiem; obligāto narkoloģisko palīdzību bērniem pēc bāriņtiesas lēmuma, mazāks pacientu skaits ari psihiatrijā pieaugušajiem, īpaši sieviešu skaits</t>
  </si>
  <si>
    <t>2016.gadā samazinājies kopējais pacientu skaits , tai skaitā pacienti ar F20-F29 diagnozi (-79 pacienti)</t>
  </si>
  <si>
    <t>Tai skaitā arī novērtējums "izcili" 28%</t>
  </si>
  <si>
    <t>VI izskatīti 2 iesniegumi, tai skaitā 1 pamatots, abu iesniegumu profils- psihiatrija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</si>
</sst>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11" x14ac:knownFonts="1">
    <font>
      <sz val="11"/>
      <color theme="1"/>
      <name val="Calibri"/>
      <family val="2"/>
      <charset val="186"/>
      <scheme val="minor"/>
    </font>
    <font>
      <u/>
      <sz val="11"/>
      <color theme="10"/>
      <name val="Calibri"/>
      <family val="2"/>
    </font>
    <font>
      <sz val="11"/>
      <color theme="1"/>
      <name val="Calibri"/>
      <family val="2"/>
      <charset val="186"/>
      <scheme val="minor"/>
    </font>
    <font>
      <sz val="11"/>
      <name val="Calibri"/>
      <family val="2"/>
      <scheme val="minor"/>
    </font>
    <font>
      <sz val="9"/>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font>
    <font>
      <b/>
      <i/>
      <sz val="10"/>
      <name val="Calibri"/>
      <family val="2"/>
      <scheme val="minor"/>
    </font>
    <font>
      <u/>
      <sz val="11"/>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cellStyleXfs>
  <cellXfs count="55">
    <xf numFmtId="0" fontId="0" fillId="0" borderId="0" xfId="0"/>
    <xf numFmtId="0" fontId="4" fillId="0" borderId="0" xfId="0" applyFont="1"/>
    <xf numFmtId="0" fontId="3" fillId="0" borderId="0" xfId="0" applyFont="1"/>
    <xf numFmtId="0" fontId="6" fillId="0" borderId="1" xfId="0" applyFont="1" applyBorder="1" applyAlignment="1">
      <alignment wrapText="1"/>
    </xf>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0" xfId="0" applyFont="1" applyAlignment="1">
      <alignment wrapText="1"/>
    </xf>
    <xf numFmtId="0" fontId="6" fillId="0" borderId="1" xfId="0" applyFont="1" applyBorder="1" applyAlignment="1">
      <alignment vertical="center" wrapText="1"/>
    </xf>
    <xf numFmtId="166" fontId="6" fillId="0" borderId="1" xfId="2" applyNumberFormat="1" applyFont="1" applyBorder="1" applyAlignment="1">
      <alignment horizontal="center" vertical="center" wrapText="1"/>
    </xf>
    <xf numFmtId="166" fontId="6" fillId="2" borderId="1"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165" fontId="6" fillId="2" borderId="1" xfId="2" applyNumberFormat="1" applyFont="1" applyFill="1" applyBorder="1" applyAlignment="1">
      <alignment horizontal="center" vertical="center" wrapText="1"/>
    </xf>
    <xf numFmtId="43" fontId="6" fillId="2" borderId="1" xfId="2" applyNumberFormat="1" applyFont="1" applyFill="1" applyBorder="1" applyAlignment="1">
      <alignment horizontal="center" vertical="center" wrapText="1"/>
    </xf>
    <xf numFmtId="43" fontId="6" fillId="2" borderId="1" xfId="2" applyFont="1" applyFill="1" applyBorder="1" applyAlignment="1">
      <alignment horizontal="center" vertical="center" wrapText="1"/>
    </xf>
    <xf numFmtId="165" fontId="6" fillId="0" borderId="1" xfId="2" applyNumberFormat="1" applyFont="1" applyBorder="1" applyAlignment="1">
      <alignment horizontal="center" vertical="center" wrapText="1"/>
    </xf>
    <xf numFmtId="166" fontId="3" fillId="0" borderId="1" xfId="2" applyNumberFormat="1" applyFont="1" applyBorder="1" applyAlignment="1">
      <alignment horizontal="center" vertical="center"/>
    </xf>
    <xf numFmtId="166" fontId="3" fillId="2" borderId="1" xfId="2" applyNumberFormat="1" applyFont="1" applyFill="1" applyBorder="1" applyAlignment="1">
      <alignment horizontal="center" vertical="center"/>
    </xf>
    <xf numFmtId="43" fontId="3" fillId="0" borderId="1" xfId="2" applyFont="1" applyBorder="1" applyAlignment="1">
      <alignment horizontal="center" vertical="center"/>
    </xf>
    <xf numFmtId="43" fontId="3" fillId="2" borderId="1" xfId="2" applyFont="1" applyFill="1" applyBorder="1" applyAlignment="1">
      <alignment horizontal="center" vertical="center"/>
    </xf>
    <xf numFmtId="0" fontId="4" fillId="0" borderId="1" xfId="0" applyFont="1" applyBorder="1" applyAlignment="1">
      <alignment horizontal="center"/>
    </xf>
    <xf numFmtId="49" fontId="6" fillId="0" borderId="1" xfId="0" applyNumberFormat="1" applyFont="1" applyBorder="1" applyAlignment="1">
      <alignment horizontal="center" vertical="center" wrapText="1"/>
    </xf>
    <xf numFmtId="2" fontId="3" fillId="2" borderId="1" xfId="3"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0" xfId="0" applyFont="1" applyFill="1" applyAlignment="1">
      <alignment horizontal="center"/>
    </xf>
    <xf numFmtId="0" fontId="6" fillId="0" borderId="1" xfId="0" applyFont="1" applyBorder="1" applyAlignment="1">
      <alignment horizontal="left" wrapText="1"/>
    </xf>
    <xf numFmtId="0" fontId="6" fillId="0" borderId="0" xfId="0" applyFont="1" applyFill="1" applyBorder="1" applyAlignment="1">
      <alignment horizontal="left" wrapText="1"/>
    </xf>
    <xf numFmtId="0" fontId="3" fillId="0" borderId="0" xfId="0" applyFont="1" applyAlignment="1">
      <alignment horizontal="center"/>
    </xf>
    <xf numFmtId="0" fontId="10" fillId="0" borderId="1" xfId="1" applyFont="1" applyBorder="1" applyAlignment="1" applyProtection="1">
      <alignment horizontal="center" wrapText="1"/>
    </xf>
    <xf numFmtId="0" fontId="6" fillId="0" borderId="1" xfId="0" applyFont="1" applyBorder="1" applyAlignment="1">
      <alignment horizontal="center" wrapText="1"/>
    </xf>
    <xf numFmtId="0" fontId="9" fillId="0" borderId="5"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4"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5"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66" fontId="3" fillId="0" borderId="2" xfId="2" applyNumberFormat="1" applyFont="1" applyBorder="1" applyAlignment="1">
      <alignment vertical="center"/>
    </xf>
    <xf numFmtId="166" fontId="3" fillId="0" borderId="3" xfId="2" applyNumberFormat="1" applyFont="1" applyBorder="1" applyAlignment="1">
      <alignment vertical="center"/>
    </xf>
    <xf numFmtId="166" fontId="3" fillId="0" borderId="4" xfId="2" applyNumberFormat="1" applyFont="1" applyBorder="1" applyAlignment="1">
      <alignment vertical="center"/>
    </xf>
  </cellXfs>
  <cellStyles count="4">
    <cellStyle name="Hipersaite" xfId="1" builtinId="8"/>
    <cellStyle name="Komats" xfId="2" builtinId="3"/>
    <cellStyle name="Parasts" xfId="0" builtinId="0"/>
    <cellStyle name="Procent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sma@gintermuiza.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abSelected="1" workbookViewId="0">
      <selection activeCell="D8" sqref="D8"/>
    </sheetView>
  </sheetViews>
  <sheetFormatPr defaultRowHeight="15" x14ac:dyDescent="0.25"/>
  <cols>
    <col min="1" max="1" width="21.140625" style="2" customWidth="1"/>
    <col min="2" max="2" width="13.140625" style="34" customWidth="1"/>
    <col min="3" max="3" width="13.28515625" style="34" customWidth="1"/>
    <col min="4" max="4" width="14.28515625" style="34" customWidth="1"/>
    <col min="5" max="5" width="15.140625" style="31" customWidth="1"/>
    <col min="6" max="6" width="43" style="1" customWidth="1"/>
    <col min="7" max="8" width="11.42578125" style="2" bestFit="1" customWidth="1"/>
    <col min="9" max="16384" width="9.140625" style="2"/>
  </cols>
  <sheetData>
    <row r="1" spans="1:6" x14ac:dyDescent="0.25">
      <c r="A1" s="45" t="s">
        <v>0</v>
      </c>
      <c r="B1" s="45"/>
      <c r="C1" s="45"/>
      <c r="D1" s="45"/>
      <c r="E1" s="45"/>
    </row>
    <row r="2" spans="1:6" x14ac:dyDescent="0.25">
      <c r="A2" s="48" t="s">
        <v>54</v>
      </c>
      <c r="B2" s="48"/>
      <c r="C2" s="48"/>
      <c r="D2" s="48"/>
      <c r="E2" s="48"/>
    </row>
    <row r="4" spans="1:6" x14ac:dyDescent="0.25">
      <c r="A4" s="46" t="s">
        <v>2</v>
      </c>
      <c r="B4" s="46"/>
      <c r="C4" s="46"/>
      <c r="D4" s="46"/>
      <c r="E4" s="46"/>
      <c r="F4" s="41" t="s">
        <v>26</v>
      </c>
    </row>
    <row r="5" spans="1:6" s="6" customFormat="1" ht="25.5" x14ac:dyDescent="0.2">
      <c r="A5" s="3" t="s">
        <v>1</v>
      </c>
      <c r="B5" s="4" t="s">
        <v>39</v>
      </c>
      <c r="C5" s="4" t="s">
        <v>55</v>
      </c>
      <c r="D5" s="4" t="s">
        <v>56</v>
      </c>
      <c r="E5" s="5" t="s">
        <v>3</v>
      </c>
      <c r="F5" s="41"/>
    </row>
    <row r="6" spans="1:6" s="6" customFormat="1" ht="12.75" x14ac:dyDescent="0.2">
      <c r="A6" s="7" t="s">
        <v>4</v>
      </c>
      <c r="B6" s="8">
        <v>4518</v>
      </c>
      <c r="C6" s="9" t="s">
        <v>38</v>
      </c>
      <c r="D6" s="8">
        <v>7225</v>
      </c>
      <c r="E6" s="10" t="s">
        <v>52</v>
      </c>
      <c r="F6" s="11"/>
    </row>
    <row r="7" spans="1:6" s="6" customFormat="1" ht="25.5" x14ac:dyDescent="0.2">
      <c r="A7" s="7" t="s">
        <v>40</v>
      </c>
      <c r="B7" s="8">
        <v>449193</v>
      </c>
      <c r="C7" s="9" t="s">
        <v>38</v>
      </c>
      <c r="D7" s="8">
        <v>-17355</v>
      </c>
      <c r="E7" s="10" t="s">
        <v>53</v>
      </c>
      <c r="F7" s="11" t="s">
        <v>58</v>
      </c>
    </row>
    <row r="8" spans="1:6" s="6" customFormat="1" ht="25.5" x14ac:dyDescent="0.2">
      <c r="A8" s="7" t="s">
        <v>5</v>
      </c>
      <c r="B8" s="12">
        <v>0.1</v>
      </c>
      <c r="C8" s="13" t="s">
        <v>38</v>
      </c>
      <c r="D8" s="12">
        <f>ROUND(D11/5920736*100,2)</f>
        <v>0.12</v>
      </c>
      <c r="E8" s="10" t="s">
        <v>52</v>
      </c>
      <c r="F8" s="11"/>
    </row>
    <row r="9" spans="1:6" s="6" customFormat="1" ht="115.5" customHeight="1" x14ac:dyDescent="0.2">
      <c r="A9" s="7" t="s">
        <v>41</v>
      </c>
      <c r="B9" s="14">
        <v>0.7</v>
      </c>
      <c r="C9" s="15" t="s">
        <v>42</v>
      </c>
      <c r="D9" s="14">
        <v>0.51</v>
      </c>
      <c r="E9" s="15" t="s">
        <v>53</v>
      </c>
      <c r="F9" s="11" t="s">
        <v>57</v>
      </c>
    </row>
    <row r="10" spans="1:6" s="6" customFormat="1" ht="12.75" x14ac:dyDescent="0.2">
      <c r="A10" s="47" t="s">
        <v>6</v>
      </c>
      <c r="B10" s="47"/>
      <c r="C10" s="47"/>
      <c r="D10" s="47"/>
      <c r="E10" s="47"/>
      <c r="F10" s="11"/>
    </row>
    <row r="11" spans="1:6" s="6" customFormat="1" ht="43.5" customHeight="1" x14ac:dyDescent="0.2">
      <c r="A11" s="16" t="s">
        <v>7</v>
      </c>
      <c r="B11" s="8">
        <v>4518</v>
      </c>
      <c r="C11" s="8">
        <v>0</v>
      </c>
      <c r="D11" s="8">
        <v>7225</v>
      </c>
      <c r="E11" s="9">
        <f t="shared" ref="E11:E13" si="0">D11-C11</f>
        <v>7225</v>
      </c>
      <c r="F11" s="17"/>
    </row>
    <row r="12" spans="1:6" s="6" customFormat="1" ht="39.75" customHeight="1" x14ac:dyDescent="0.2">
      <c r="A12" s="16" t="s">
        <v>9</v>
      </c>
      <c r="B12" s="8">
        <v>4518</v>
      </c>
      <c r="C12" s="8">
        <v>0</v>
      </c>
      <c r="D12" s="8">
        <v>7225</v>
      </c>
      <c r="E12" s="9">
        <f t="shared" si="0"/>
        <v>7225</v>
      </c>
      <c r="F12" s="17"/>
    </row>
    <row r="13" spans="1:6" s="6" customFormat="1" ht="86.25" customHeight="1" x14ac:dyDescent="0.2">
      <c r="A13" s="16" t="s">
        <v>8</v>
      </c>
      <c r="B13" s="8">
        <v>253007</v>
      </c>
      <c r="C13" s="8">
        <f>C12+225268</f>
        <v>225268</v>
      </c>
      <c r="D13" s="8">
        <f>D12+223902</f>
        <v>231127</v>
      </c>
      <c r="E13" s="9">
        <f t="shared" si="0"/>
        <v>5859</v>
      </c>
      <c r="F13" s="17"/>
    </row>
    <row r="14" spans="1:6" s="6" customFormat="1" ht="66" customHeight="1" x14ac:dyDescent="0.2">
      <c r="A14" s="16" t="s">
        <v>10</v>
      </c>
      <c r="B14" s="8">
        <v>13782833</v>
      </c>
      <c r="C14" s="9">
        <f>13782833+92601-225268-212299</f>
        <v>13437867</v>
      </c>
      <c r="D14" s="9">
        <v>13684028</v>
      </c>
      <c r="E14" s="9">
        <f>D14-C14</f>
        <v>246161</v>
      </c>
      <c r="F14" s="11" t="s">
        <v>61</v>
      </c>
    </row>
    <row r="15" spans="1:6" s="6" customFormat="1" ht="55.5" customHeight="1" x14ac:dyDescent="0.2">
      <c r="A15" s="16" t="s">
        <v>11</v>
      </c>
      <c r="B15" s="8">
        <v>2224434</v>
      </c>
      <c r="C15" s="9">
        <v>2224434</v>
      </c>
      <c r="D15" s="9">
        <v>2231659</v>
      </c>
      <c r="E15" s="9">
        <f t="shared" ref="E15" si="1">D15-C15</f>
        <v>7225</v>
      </c>
      <c r="F15" s="11" t="s">
        <v>62</v>
      </c>
    </row>
    <row r="16" spans="1:6" s="6" customFormat="1" ht="24" x14ac:dyDescent="0.2">
      <c r="A16" s="16" t="s">
        <v>12</v>
      </c>
      <c r="B16" s="18">
        <v>0.2</v>
      </c>
      <c r="C16" s="19">
        <f>(C11/C15)*100</f>
        <v>0</v>
      </c>
      <c r="D16" s="18">
        <f>(D11/D15)*100</f>
        <v>0.32375017867873185</v>
      </c>
      <c r="E16" s="20">
        <f>ROUND(D16-C16,2)</f>
        <v>0.32</v>
      </c>
      <c r="F16" s="11" t="s">
        <v>63</v>
      </c>
    </row>
    <row r="17" spans="1:7" s="6" customFormat="1" ht="27.75" customHeight="1" x14ac:dyDescent="0.2">
      <c r="A17" s="16" t="s">
        <v>13</v>
      </c>
      <c r="B17" s="19">
        <v>0.03</v>
      </c>
      <c r="C17" s="18">
        <f>ROUND(C12/14183659*100,2)</f>
        <v>0</v>
      </c>
      <c r="D17" s="19">
        <f>D12/((13684028+13782833)/2)*100</f>
        <v>5.2608851080580346E-2</v>
      </c>
      <c r="E17" s="20">
        <f>ROUND(D17-C17,2)</f>
        <v>0.05</v>
      </c>
      <c r="F17" s="11" t="s">
        <v>64</v>
      </c>
    </row>
    <row r="18" spans="1:7" s="6" customFormat="1" ht="108" x14ac:dyDescent="0.2">
      <c r="A18" s="16" t="s">
        <v>14</v>
      </c>
      <c r="B18" s="21">
        <v>0.7</v>
      </c>
      <c r="C18" s="18" t="s">
        <v>37</v>
      </c>
      <c r="D18" s="18">
        <v>0.51</v>
      </c>
      <c r="E18" s="20">
        <v>-0.49</v>
      </c>
      <c r="F18" s="11" t="s">
        <v>65</v>
      </c>
    </row>
    <row r="19" spans="1:7" s="6" customFormat="1" ht="36" x14ac:dyDescent="0.2">
      <c r="A19" s="16" t="s">
        <v>25</v>
      </c>
      <c r="B19" s="18">
        <v>519.6</v>
      </c>
      <c r="C19" s="18">
        <f>(11558399-427951)/C15*100</f>
        <v>500.37213960944672</v>
      </c>
      <c r="D19" s="18">
        <f>11452369/D15*100</f>
        <v>513.1773716324941</v>
      </c>
      <c r="E19" s="9">
        <f>ROUND(D19-C19,2)</f>
        <v>12.81</v>
      </c>
      <c r="F19" s="11" t="s">
        <v>66</v>
      </c>
    </row>
    <row r="20" spans="1:7" ht="72.75" customHeight="1" x14ac:dyDescent="0.25">
      <c r="A20" s="16" t="s">
        <v>15</v>
      </c>
      <c r="B20" s="22">
        <v>449193</v>
      </c>
      <c r="C20" s="22">
        <v>-143498</v>
      </c>
      <c r="D20" s="22">
        <v>-17355</v>
      </c>
      <c r="E20" s="23">
        <f>D20-C20</f>
        <v>126143</v>
      </c>
      <c r="F20" s="17" t="s">
        <v>67</v>
      </c>
      <c r="G20" s="6"/>
    </row>
    <row r="21" spans="1:7" ht="48" x14ac:dyDescent="0.25">
      <c r="A21" s="16" t="s">
        <v>16</v>
      </c>
      <c r="B21" s="24">
        <v>100</v>
      </c>
      <c r="C21" s="24" t="s">
        <v>24</v>
      </c>
      <c r="D21" s="24">
        <v>86.09</v>
      </c>
      <c r="E21" s="25" t="s">
        <v>24</v>
      </c>
      <c r="F21" s="11" t="s">
        <v>68</v>
      </c>
      <c r="G21" s="6"/>
    </row>
    <row r="22" spans="1:7" ht="24" x14ac:dyDescent="0.25">
      <c r="A22" s="16" t="s">
        <v>17</v>
      </c>
      <c r="B22" s="49">
        <v>0</v>
      </c>
      <c r="C22" s="50"/>
      <c r="D22" s="50"/>
      <c r="E22" s="51"/>
      <c r="F22" s="11"/>
      <c r="G22" s="6"/>
    </row>
    <row r="23" spans="1:7" ht="84" x14ac:dyDescent="0.25">
      <c r="A23" s="16" t="s">
        <v>18</v>
      </c>
      <c r="B23" s="52">
        <f>ROUND((4469973-835531)/497,0)</f>
        <v>7313</v>
      </c>
      <c r="C23" s="53"/>
      <c r="D23" s="53"/>
      <c r="E23" s="54"/>
      <c r="F23" s="11"/>
      <c r="G23" s="6"/>
    </row>
    <row r="24" spans="1:7" ht="24" x14ac:dyDescent="0.25">
      <c r="A24" s="16" t="s">
        <v>19</v>
      </c>
      <c r="B24" s="52">
        <f>ROUND(5627461/497,0)</f>
        <v>11323</v>
      </c>
      <c r="C24" s="53"/>
      <c r="D24" s="53"/>
      <c r="E24" s="54"/>
      <c r="F24" s="11"/>
      <c r="G24" s="6"/>
    </row>
    <row r="25" spans="1:7" ht="108" x14ac:dyDescent="0.25">
      <c r="A25" s="16" t="s">
        <v>43</v>
      </c>
      <c r="B25" s="52">
        <f>B26+B27+B28</f>
        <v>5314596</v>
      </c>
      <c r="C25" s="53"/>
      <c r="D25" s="53"/>
      <c r="E25" s="54"/>
      <c r="F25" s="11"/>
      <c r="G25" s="6"/>
    </row>
    <row r="26" spans="1:7" ht="36" x14ac:dyDescent="0.25">
      <c r="A26" s="16" t="s">
        <v>21</v>
      </c>
      <c r="B26" s="52">
        <v>4435248</v>
      </c>
      <c r="C26" s="53"/>
      <c r="D26" s="53"/>
      <c r="E26" s="54"/>
      <c r="F26" s="11"/>
      <c r="G26" s="6"/>
    </row>
    <row r="27" spans="1:7" ht="60" x14ac:dyDescent="0.25">
      <c r="A27" s="16" t="s">
        <v>22</v>
      </c>
      <c r="B27" s="52">
        <v>789463</v>
      </c>
      <c r="C27" s="53"/>
      <c r="D27" s="53"/>
      <c r="E27" s="54"/>
      <c r="F27" s="11"/>
      <c r="G27" s="6"/>
    </row>
    <row r="28" spans="1:7" ht="24" x14ac:dyDescent="0.25">
      <c r="A28" s="16" t="s">
        <v>23</v>
      </c>
      <c r="B28" s="52">
        <v>89885</v>
      </c>
      <c r="C28" s="53"/>
      <c r="D28" s="53"/>
      <c r="E28" s="54"/>
      <c r="F28" s="11"/>
      <c r="G28" s="6"/>
    </row>
    <row r="29" spans="1:7" x14ac:dyDescent="0.25">
      <c r="A29" s="42" t="s">
        <v>20</v>
      </c>
      <c r="B29" s="43"/>
      <c r="C29" s="43"/>
      <c r="D29" s="43"/>
      <c r="E29" s="43"/>
      <c r="F29" s="44"/>
    </row>
    <row r="30" spans="1:7" s="6" customFormat="1" ht="25.5" x14ac:dyDescent="0.2">
      <c r="A30" s="7" t="s">
        <v>1</v>
      </c>
      <c r="B30" s="4" t="s">
        <v>39</v>
      </c>
      <c r="C30" s="4" t="s">
        <v>55</v>
      </c>
      <c r="D30" s="4" t="s">
        <v>56</v>
      </c>
      <c r="E30" s="5" t="s">
        <v>3</v>
      </c>
      <c r="F30" s="26" t="s">
        <v>26</v>
      </c>
    </row>
    <row r="31" spans="1:7" s="6" customFormat="1" ht="24" x14ac:dyDescent="0.2">
      <c r="A31" s="16" t="s">
        <v>44</v>
      </c>
      <c r="B31" s="15">
        <v>360</v>
      </c>
      <c r="C31" s="15">
        <v>360</v>
      </c>
      <c r="D31" s="15">
        <v>360</v>
      </c>
      <c r="E31" s="10">
        <f>D31-C31</f>
        <v>0</v>
      </c>
      <c r="F31" s="26"/>
    </row>
    <row r="32" spans="1:7" s="6" customFormat="1" ht="96" x14ac:dyDescent="0.2">
      <c r="A32" s="11" t="s">
        <v>50</v>
      </c>
      <c r="B32" s="27" t="s">
        <v>59</v>
      </c>
      <c r="C32" s="27" t="s">
        <v>69</v>
      </c>
      <c r="D32" s="27" t="s">
        <v>69</v>
      </c>
      <c r="E32" s="28">
        <f>D32-C32</f>
        <v>0</v>
      </c>
      <c r="F32" s="11"/>
    </row>
    <row r="33" spans="1:6" s="6" customFormat="1" ht="84" x14ac:dyDescent="0.2">
      <c r="A33" s="11" t="s">
        <v>51</v>
      </c>
      <c r="B33" s="15">
        <v>18</v>
      </c>
      <c r="C33" s="15">
        <v>16</v>
      </c>
      <c r="D33" s="15">
        <v>16</v>
      </c>
      <c r="E33" s="29">
        <f t="shared" ref="E33:E35" si="2">D33-C33</f>
        <v>0</v>
      </c>
      <c r="F33" s="11"/>
    </row>
    <row r="34" spans="1:6" ht="36" x14ac:dyDescent="0.25">
      <c r="A34" s="16" t="s">
        <v>45</v>
      </c>
      <c r="B34" s="30">
        <v>34</v>
      </c>
      <c r="C34" s="30">
        <v>34</v>
      </c>
      <c r="D34" s="30">
        <v>33</v>
      </c>
      <c r="E34" s="29">
        <f t="shared" si="2"/>
        <v>-1</v>
      </c>
      <c r="F34" s="11"/>
    </row>
    <row r="35" spans="1:6" ht="72.75" x14ac:dyDescent="0.25">
      <c r="A35" s="11" t="s">
        <v>46</v>
      </c>
      <c r="B35" s="30">
        <v>90.4</v>
      </c>
      <c r="C35" s="30">
        <v>92</v>
      </c>
      <c r="D35" s="30">
        <v>86</v>
      </c>
      <c r="E35" s="29">
        <f t="shared" si="2"/>
        <v>-6</v>
      </c>
      <c r="F35" s="11" t="s">
        <v>70</v>
      </c>
    </row>
    <row r="36" spans="1:6" ht="120.75" x14ac:dyDescent="0.25">
      <c r="A36" s="11" t="s">
        <v>47</v>
      </c>
      <c r="B36" s="30">
        <v>114</v>
      </c>
      <c r="C36" s="30">
        <v>114</v>
      </c>
      <c r="D36" s="30">
        <v>99</v>
      </c>
      <c r="E36" s="29">
        <f>D36-C36</f>
        <v>-15</v>
      </c>
      <c r="F36" s="11" t="s">
        <v>71</v>
      </c>
    </row>
    <row r="37" spans="1:6" ht="96.75" customHeight="1" x14ac:dyDescent="0.25">
      <c r="A37" s="11" t="s">
        <v>48</v>
      </c>
      <c r="B37" s="22">
        <v>31</v>
      </c>
      <c r="C37" s="22">
        <v>31</v>
      </c>
      <c r="D37" s="22">
        <v>27</v>
      </c>
      <c r="E37" s="29">
        <f t="shared" ref="E37:E39" si="3">D37-C37</f>
        <v>-4</v>
      </c>
      <c r="F37" s="11"/>
    </row>
    <row r="38" spans="1:6" ht="64.5" customHeight="1" x14ac:dyDescent="0.25">
      <c r="A38" s="11" t="s">
        <v>60</v>
      </c>
      <c r="B38" s="22">
        <v>76</v>
      </c>
      <c r="C38" s="22" t="s">
        <v>24</v>
      </c>
      <c r="D38" s="22">
        <v>79</v>
      </c>
      <c r="E38" s="29" t="s">
        <v>24</v>
      </c>
      <c r="F38" s="11" t="s">
        <v>72</v>
      </c>
    </row>
    <row r="39" spans="1:6" ht="60.75" x14ac:dyDescent="0.25">
      <c r="A39" s="11" t="s">
        <v>49</v>
      </c>
      <c r="B39" s="30">
        <v>3</v>
      </c>
      <c r="C39" s="30">
        <v>5</v>
      </c>
      <c r="D39" s="30">
        <v>2</v>
      </c>
      <c r="E39" s="29">
        <f t="shared" si="3"/>
        <v>-3</v>
      </c>
      <c r="F39" s="11" t="s">
        <v>73</v>
      </c>
    </row>
    <row r="40" spans="1:6" ht="39" customHeight="1" x14ac:dyDescent="0.25">
      <c r="A40" s="37" t="s">
        <v>27</v>
      </c>
      <c r="B40" s="37"/>
      <c r="C40" s="37"/>
      <c r="D40" s="37"/>
    </row>
    <row r="41" spans="1:6" x14ac:dyDescent="0.25">
      <c r="A41" s="32" t="s">
        <v>28</v>
      </c>
      <c r="B41" s="38" t="s">
        <v>29</v>
      </c>
      <c r="C41" s="39"/>
      <c r="D41" s="40"/>
    </row>
    <row r="42" spans="1:6" x14ac:dyDescent="0.25">
      <c r="A42" s="32" t="s">
        <v>30</v>
      </c>
      <c r="B42" s="36" t="s">
        <v>31</v>
      </c>
      <c r="C42" s="36"/>
      <c r="D42" s="36"/>
    </row>
    <row r="43" spans="1:6" x14ac:dyDescent="0.25">
      <c r="A43" s="32" t="s">
        <v>32</v>
      </c>
      <c r="B43" s="36">
        <v>63007500</v>
      </c>
      <c r="C43" s="36"/>
      <c r="D43" s="36"/>
    </row>
    <row r="44" spans="1:6" x14ac:dyDescent="0.25">
      <c r="A44" s="32" t="s">
        <v>33</v>
      </c>
      <c r="B44" s="35" t="s">
        <v>34</v>
      </c>
      <c r="C44" s="36"/>
      <c r="D44" s="36"/>
    </row>
    <row r="47" spans="1:6" x14ac:dyDescent="0.25">
      <c r="A47" s="33" t="s">
        <v>35</v>
      </c>
      <c r="C47" s="34" t="s">
        <v>36</v>
      </c>
    </row>
  </sheetData>
  <mergeCells count="18">
    <mergeCell ref="F4:F5"/>
    <mergeCell ref="A29:F29"/>
    <mergeCell ref="A1:E1"/>
    <mergeCell ref="A4:E4"/>
    <mergeCell ref="A10:E10"/>
    <mergeCell ref="A2:E2"/>
    <mergeCell ref="B22:E22"/>
    <mergeCell ref="B23:E23"/>
    <mergeCell ref="B24:E24"/>
    <mergeCell ref="B25:E25"/>
    <mergeCell ref="B26:E26"/>
    <mergeCell ref="B27:E27"/>
    <mergeCell ref="B28:E28"/>
    <mergeCell ref="B44:D44"/>
    <mergeCell ref="A40:D40"/>
    <mergeCell ref="B41:D41"/>
    <mergeCell ref="B42:D42"/>
    <mergeCell ref="B43:D43"/>
  </mergeCells>
  <hyperlinks>
    <hyperlink ref="B44" r:id="rId1" xr:uid="{00000000-0004-0000-0000-000000000000}"/>
  </hyperlinks>
  <pageMargins left="0.70866141732283472" right="0.11811023622047245" top="0.74803149606299213" bottom="0.74803149606299213" header="0" footer="0"/>
  <pageSetup paperSize="9" scale="85"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LiesmaJankovska</dc:creator>
  <cp:lastModifiedBy>LiesmaJankovska</cp:lastModifiedBy>
  <cp:lastPrinted>2018-04-17T10:27:21Z</cp:lastPrinted>
  <dcterms:created xsi:type="dcterms:W3CDTF">2016-03-17T12:04:53Z</dcterms:created>
  <dcterms:modified xsi:type="dcterms:W3CDTF">2018-08-17T05:27:40Z</dcterms:modified>
</cp:coreProperties>
</file>