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Liesma.Jankovska\Desktop\PKC_2018_2019\"/>
    </mc:Choice>
  </mc:AlternateContent>
  <xr:revisionPtr revIDLastSave="0" documentId="8_{E920D41F-A8F9-492B-B524-37D0F39A038D}"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Sheet1!$A$1:$I$63</definedName>
    <definedName name="_xlnm.Print_Titles" localSheetId="0">Sheet1!$12:$12</definedName>
  </definedNames>
  <calcPr calcId="191029"/>
  <customWorkbookViews>
    <customWorkbookView name="Kristīne Priede - Personal View" guid="{93C35C07-5A90-45AB-A2C2-CF98E82FB2E9}" mergeInterval="0" personalView="1" maximized="1" windowWidth="1916" windowHeight="8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G40" i="1" s="1"/>
  <c r="E38" i="1"/>
  <c r="G55" i="1"/>
  <c r="C52" i="1" l="1"/>
  <c r="C47" i="1"/>
  <c r="F30" i="1" l="1"/>
  <c r="G30" i="1" s="1"/>
  <c r="F31" i="1"/>
  <c r="G31" i="1" s="1"/>
  <c r="E23" i="1" l="1"/>
  <c r="F23" i="1" s="1"/>
  <c r="G23" i="1" s="1"/>
  <c r="E22" i="1"/>
  <c r="F22" i="1" s="1"/>
  <c r="G22" i="1" s="1"/>
  <c r="E21" i="1"/>
  <c r="F21" i="1" s="1"/>
  <c r="G21" i="1" s="1"/>
  <c r="E20" i="1"/>
  <c r="F20" i="1" s="1"/>
  <c r="G20" i="1" s="1"/>
  <c r="F15" i="1"/>
  <c r="G15" i="1" s="1"/>
  <c r="F16" i="1"/>
  <c r="G16" i="1" s="1"/>
  <c r="F17" i="1"/>
  <c r="G17" i="1" s="1"/>
  <c r="F18" i="1"/>
  <c r="G18" i="1" s="1"/>
  <c r="F57" i="1" l="1"/>
  <c r="G57" i="1" s="1"/>
  <c r="F54" i="1"/>
  <c r="G54" i="1" s="1"/>
  <c r="F53" i="1"/>
  <c r="G53" i="1" s="1"/>
  <c r="E52" i="1"/>
  <c r="D52" i="1"/>
  <c r="F52" i="1" l="1"/>
  <c r="G52" i="1" s="1"/>
  <c r="E47" i="1"/>
  <c r="D47" i="1"/>
  <c r="F50" i="1"/>
  <c r="G50" i="1" s="1"/>
  <c r="F38" i="1"/>
  <c r="G38" i="1" s="1"/>
  <c r="F39" i="1"/>
  <c r="G39" i="1" s="1"/>
  <c r="F37" i="1" l="1"/>
  <c r="F46" i="1"/>
  <c r="G46" i="1" s="1"/>
  <c r="F41" i="1"/>
  <c r="G41" i="1" s="1"/>
  <c r="F48" i="1" l="1"/>
  <c r="G48" i="1" s="1"/>
  <c r="F49" i="1"/>
  <c r="G49" i="1" s="1"/>
  <c r="F51" i="1"/>
  <c r="G51" i="1" s="1"/>
  <c r="F13" i="1"/>
  <c r="F24" i="1" l="1"/>
  <c r="G24" i="1" s="1"/>
  <c r="F28" i="1"/>
  <c r="G28" i="1" s="1"/>
  <c r="F47" i="1"/>
  <c r="G47" i="1" s="1"/>
  <c r="F45" i="1"/>
  <c r="G45" i="1" s="1"/>
  <c r="F44" i="1"/>
  <c r="G44" i="1" s="1"/>
  <c r="F43" i="1"/>
  <c r="G43" i="1" s="1"/>
  <c r="F42" i="1"/>
  <c r="G42" i="1" s="1"/>
  <c r="G37" i="1"/>
  <c r="F36" i="1"/>
  <c r="G36" i="1" s="1"/>
  <c r="F32" i="1"/>
  <c r="G32" i="1" s="1"/>
  <c r="F29" i="1"/>
  <c r="G29" i="1" s="1"/>
  <c r="G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Priede</author>
  </authors>
  <commentList>
    <comment ref="I12" authorId="0" shapeId="0" xr:uid="{00000000-0006-0000-0000-000001000000}">
      <text>
        <r>
          <rPr>
            <sz val="11"/>
            <color indexed="81"/>
            <rFont val="Tahoma"/>
            <family val="2"/>
            <charset val="186"/>
          </rPr>
          <t xml:space="preserve">skaidrojums jāsniedz par </t>
        </r>
        <r>
          <rPr>
            <b/>
            <sz val="11"/>
            <color indexed="81"/>
            <rFont val="Tahoma"/>
            <family val="2"/>
            <charset val="186"/>
          </rPr>
          <t>visām</t>
        </r>
        <r>
          <rPr>
            <sz val="11"/>
            <color indexed="81"/>
            <rFont val="Tahoma"/>
            <family val="2"/>
            <charset val="186"/>
          </rPr>
          <t xml:space="preserve"> novirzēm (arī pozitīvām!). Par būtiskām uzskatāmas novirzes, kas pārsniedz 15%.</t>
        </r>
      </text>
    </comment>
    <comment ref="G13" authorId="0" shapeId="0" xr:uid="{00000000-0006-0000-0000-000003000000}">
      <text>
        <r>
          <rPr>
            <sz val="11"/>
            <color indexed="81"/>
            <rFont val="Tahoma"/>
            <family val="2"/>
            <charset val="186"/>
          </rPr>
          <t xml:space="preserve">formulas un aprēķini doti paraugam! 
</t>
        </r>
      </text>
    </comment>
  </commentList>
</comments>
</file>

<file path=xl/sharedStrings.xml><?xml version="1.0" encoding="utf-8"?>
<sst xmlns="http://schemas.openxmlformats.org/spreadsheetml/2006/main" count="110" uniqueCount="92">
  <si>
    <t>Finanšu mērķi</t>
  </si>
  <si>
    <t>Rādītāji</t>
  </si>
  <si>
    <t>Finanšu rādītāji</t>
  </si>
  <si>
    <t>Nefinanšu mērķi</t>
  </si>
  <si>
    <t>Novirze  no plānotā, %</t>
  </si>
  <si>
    <t>Mērķis</t>
  </si>
  <si>
    <t>Informācija par kapitālsabiedrības darbības rezultātiem</t>
  </si>
  <si>
    <t>Kapitālsabiedrības nosaukums:</t>
  </si>
  <si>
    <t>Novirze  no plānotā</t>
  </si>
  <si>
    <t>Pārskata gads:</t>
  </si>
  <si>
    <t>Ar Ministru kabineta lēmumu atstātās peļņas daļas izlietojums kopā, EUR</t>
  </si>
  <si>
    <t>Pielikums</t>
  </si>
  <si>
    <t>Ministru kabineta</t>
  </si>
  <si>
    <t>2016. gada 9. februāra</t>
  </si>
  <si>
    <t>noteikumiem Nr.  95</t>
  </si>
  <si>
    <t>Covid-19 ietekme, % no Novirzes, var būt gan ar + gan - zīmi</t>
  </si>
  <si>
    <t>Valdes skaidrojums par novirzēm. Atsevišķi iekļaujama Covid-19 un valsts atbalsta ietekme, ja attiecināms.</t>
  </si>
  <si>
    <t>Kopējais stacionāro gultu skaits</t>
  </si>
  <si>
    <t>Praktizējošo ārstu (bez zobārstiem un rezidentiem) un praktizējošo māsu  skaita attiecība</t>
  </si>
  <si>
    <t>Iestādē strādājošo ārstniecības personu vecuma grupā 25-40 gadiem īpatsvars no kopējā iestādē strādājošo ārstniecības personu skaita, %</t>
  </si>
  <si>
    <t>Vidējais ārstēšanas ilgums  stacionārā,dienas</t>
  </si>
  <si>
    <t>Gultu noslodze, %</t>
  </si>
  <si>
    <t>Pacientu ar šizofrēniju, šizotipiskiem traucējumiem vai murgiem, kuriem bija nepieciešama  neatliekama atkārtota stacionēšana 30 dienu laikā tajā pašā stacionārajā ārstniecības iestādē, skaits</t>
  </si>
  <si>
    <t>Uz mājām izrakstītie pacientu, kuri atkārtoti hospitalizēti tajā pašā vai nākamajā dienā (neieskaitot pacientus, kuriem nākamā hospitalizācija ir aprūpe vai rehabilitācija), skaits un īptasvars%</t>
  </si>
  <si>
    <t xml:space="preserve">Ārstniecības personu īpatsvars, kas attiecīgajā periodā veic virsstundu darbu, no kopējā iestādē strādājošo ārstniecības personu skaita %: </t>
  </si>
  <si>
    <t>ārsti</t>
  </si>
  <si>
    <t>māsas</t>
  </si>
  <si>
    <t>Vidējais nostrādāto virsstundu skaits  uz vienu ārstniecības personu, kas attiecīgajā periodā veic virsstundu darbu, gadā:</t>
  </si>
  <si>
    <t>Letalitāte stacionārā, %</t>
  </si>
  <si>
    <t>Plānotais 2020.gadā</t>
  </si>
  <si>
    <t>Fakts 2020.gadā</t>
  </si>
  <si>
    <t>38/105</t>
  </si>
  <si>
    <t>36/1%</t>
  </si>
  <si>
    <t>28/1%</t>
  </si>
  <si>
    <t>42/113</t>
  </si>
  <si>
    <t>VSIA "Slimnīca "Ģintermuiža""</t>
  </si>
  <si>
    <t>39/108</t>
  </si>
  <si>
    <t>21/1%</t>
  </si>
  <si>
    <t>-3/-5</t>
  </si>
  <si>
    <t>-7%/-4%</t>
  </si>
  <si>
    <t>-7/0</t>
  </si>
  <si>
    <t>-2%/0</t>
  </si>
  <si>
    <t>Peļņa, EUR</t>
  </si>
  <si>
    <t>Pamatdarbības neto naudas plūsma, EUR</t>
  </si>
  <si>
    <t>Kopējās likviditātes koeficients</t>
  </si>
  <si>
    <t>Kapitāla struktūra (saistības pret pašu kapitālu), %</t>
  </si>
  <si>
    <t>Investīciju plāna izpilde, euro</t>
  </si>
  <si>
    <t>Fakts 2019.gadā</t>
  </si>
  <si>
    <t>Neto apgrozījums, EUR</t>
  </si>
  <si>
    <t>Bruto peļņa vai zaudējumi, EUR</t>
  </si>
  <si>
    <t>Peļņa pirms procentu maksājumiem, nodokļiem, nolietojuma un amortizācijas atskaitījumiem (EBITDA), EUR</t>
  </si>
  <si>
    <t>Pašu kapitāls, EUR</t>
  </si>
  <si>
    <t>Pamatkapitāls, EUR</t>
  </si>
  <si>
    <t>Bruto peļņas rentabilitātes rādītājs,%</t>
  </si>
  <si>
    <t>Neto peļņas rentabilitātes rādītājs,%</t>
  </si>
  <si>
    <t>Pašu kapitāla atdeve (ROE), %</t>
  </si>
  <si>
    <t>Saistību īpatsvars bilancē, %</t>
  </si>
  <si>
    <t>Kopējā naudas plūsma, EUR</t>
  </si>
  <si>
    <t>Valsts budžetā iemaksātās dividendes pārskata periodā, EUR</t>
  </si>
  <si>
    <r>
      <t>No valsts un pašvaldību budžeta tieši vai netieši saņemtā finansējuma izlietojums (dotācijas, maksa par pakalpojumiem un citi finanšu līdzekļi) kopā, EUR,</t>
    </r>
    <r>
      <rPr>
        <u/>
        <sz val="9"/>
        <color theme="1"/>
        <rFont val="Calibri"/>
        <family val="2"/>
        <charset val="186"/>
        <scheme val="minor"/>
      </rPr>
      <t xml:space="preserve"> tajā skaitā</t>
    </r>
  </si>
  <si>
    <t>ieņēmumi no valsts apmaksātiem veselības aprūpes pakalpojumiem, EUR</t>
  </si>
  <si>
    <t xml:space="preserve"> ieņēmumi pamatkapitāla palielināšanai VGA aizdevuma atmaksai, EUR</t>
  </si>
  <si>
    <t>ieņēmumi no valsts apmaksātiem sociālās aprūpes un sociālās rehabilitācijas pakalpojumiem, EUR</t>
  </si>
  <si>
    <t>ieņēmumi par  rezidentu apmācību, EUR</t>
  </si>
  <si>
    <t>Dabasgāzes apkures katla iegāde, lai nodrošinātu nepārtrauktu veselības aprūpes pakalpojumu sniegšanu, EUR</t>
  </si>
  <si>
    <t>Sajūtu dārza ierīkošana  (“Development of social services and social inclusion measures for vulnerable groups”(ACCESSlife), LLI-365 projekta ietvaros (AI/6/2019))</t>
  </si>
  <si>
    <t>Slimnīcas diennakts stacionāra uzņemšanas nodaļas rekonstrukcija</t>
  </si>
  <si>
    <t>Katlu mājas un saimniecības ēku rekonstrukcija</t>
  </si>
  <si>
    <t>Sagatavošanas datums: 30.04.2021</t>
  </si>
  <si>
    <t>Psihosociālās rehabilitācijas centra ēkas rekonstrukcija</t>
  </si>
  <si>
    <t>Sagatavotājs: L.Jankovska</t>
  </si>
  <si>
    <t>Tālrunis:63007500</t>
  </si>
  <si>
    <t>E-pasts:liesma.jankovska@gintermuiza.lv</t>
  </si>
  <si>
    <t>Covid-19 pandēmijas ietekme periodā no 01.04.-31.05.2020.-par 19 vietām samazināts psihiatrijas gultu skaits un izveidotas 6 COVID-19 pozitīvu pacientu gultas vietas</t>
  </si>
  <si>
    <t>Pārskata periodā miruši 26 pacienti, tai skaitā 2 pacienti ar COVID-19 diagnozi</t>
  </si>
  <si>
    <t>Virsstundās nodarbinātas kopā 63 māsas, tai skaitā 59 māsas saistībā ar COVID-19. Pārskata periodā darba nespēja māsām ir 2281.5 (A DNL) stundas un 6275 (B DNL) stundas, kas ir par galveno iemeslu, kādēļ virsstundu darbs ir pieaudzis, salīdzinot ar plānto rādītāju</t>
  </si>
  <si>
    <t>Kopējais virsstundu skaits ir 800.84 stundas, tai skaitā 93 ar COVID-19 saistītas virsstundas.Virsstundu darbs izveidojās pamatā uzņemšanas nodaļā, kur dežūrās  nodarbināti ārsti ( atšķirīgas personas). Savukārt, plānots, ka mazāks skaits ārstu ir nodarbināti virsstundu darbā ar konkrētu stundu skaitu.</t>
  </si>
  <si>
    <t xml:space="preserve">Kopējais virsstundu skaits ir 3475 stundas, tai skaitā 1802 ar COVID-19 saistītas virsstundas. </t>
  </si>
  <si>
    <t>Peļņa veidojas no ieņēmumu izpildes ( pamatā NVD līguma summas saņemšanas, kas iekļauj arī gatavības režīma kompensācijas maksājumus 410 tūkst euro apmērā), kā arī ar atlīdzības  izdevumu neizpildes sakarā ar nodarbināto saslimstību</t>
  </si>
  <si>
    <t>Rādītāju būtiski ietekmē debitoru parāda pieaugums pārskata periodā beigās,galvenokārt norēķini ar NVD par stacionāro pakalpojumu sniegšanu</t>
  </si>
  <si>
    <t>Pārskata periodā pieaudzis krājumu atlikums apt.3 reizes -medikamentu atlikuma pieaugums aptiekā, kas saistīts ar preventīvām darbībām saskaņā ar 16.06.2020.MK not.Nr.394 grozījumiem "Zāļu iegādes,uzglabāšanas,izlietošanas,uzskaites un iznīcināšanas kārtība ārstniecības iestādēs un sociālās aprūpes institūcijā"-bilancē atlikums 3 mēnešu patēriņam. Tomēr būtiskākais ir saistīts ar debitora parāda atlikumu, kas, salīdzinot ar plānoto, pieaudzis par 3 reizēm</t>
  </si>
  <si>
    <t>Investīcijas plāna pārpilde saistīta ar katlu mājā veikto dabas gāzes apkures katla nomaiņu - plānotās izmaksas 65 tūkst.euro, bet faktiski 104 tūkst.euro, kā arī ar rehabilitācijas nodaļas telpu rekonstrukcijas darbiem.</t>
  </si>
  <si>
    <t>Atbilstoši Ministru kabineta 2020.gada 15.jūlija rīkojumā Nr.382 “Par valstij dividendēs izmaksājamo valsts sabiedrības ar ierobežotu atbildību “Slimnīca “Ģintermuiža”” peļņas daļu” noteiktajam dividendes par 2020.gadu no tīrās peļņas nemaksā, bet izlieto atbilstoši kapitālsabiedrības vidēja termiņa darbības stratēģijai 2020.-2022. gadam.</t>
  </si>
  <si>
    <t>Kapitālsabiedrības pašu līdzekļu ieguldījums (15%) projekta kopējos izdevumos</t>
  </si>
  <si>
    <t>Atbilstoši vidēja termiņa darbība stratēģijai</t>
  </si>
  <si>
    <t>Sakarā ar COVID-19 ierobežošanas pasākumiem būtiski samazinājās klientu skaits</t>
  </si>
  <si>
    <t>Tā kā pārskata periodā pacientu plūsma samazinājās tieši neatliekamas psihiatriskās veselības pakalpojumu programmā, izšķiroša nozīme ir saņemtajiem kompensācijas maksājumiem gatavības režīma nodrošināšanai ārkārtējās situācijas laikā – kopējais saņemtais maksājums ir 409 698 euro. Stacionāro pakalpojumu ieņēmumu novirze no plāna veidojos no COVID-19 inficētu pacientu ārstēšanas ieņēmumiem – kopā 124 622 euro.</t>
  </si>
  <si>
    <t>Rādītājs saistīts ar pārskata perioda peļņas apjomu un iepriekšējā perioda faktisko peļņu, kas būtiski atšķīrās no stratēģijā plānotā apmēra (plānots 0 euro, faktiski 309184 euro).</t>
  </si>
  <si>
    <t>Peļņa veidojas no ieņēmumu izpildes ( pamatā NVD līguma summas saņemšanas, kas iekļauj arī gatavības režīma kompensācijas maksājumus 410 tūkst euro apmērā), kā arī ar atlīdzības  izdevumu neizpildi sakarā ar nodarbināto saslimstību - darbinieku darba nespēju - pārskata periodā kopā 56569.75 h B lapas (2019.gadā -34209.3 h)</t>
  </si>
  <si>
    <t>Rādītājs saistīts ar bruto peļņu, nolietojuma un amortizācijas atskaitījumi to būtiski neietekmē, jo ir plānotajā apmērā</t>
  </si>
  <si>
    <t>Salīdzinot ar plānoto,pārskata periodā būtiski pieaudzis neto apgrozījums, kā arī peļņa</t>
  </si>
  <si>
    <t>Virsstundās nodarbināti kopā 13 ārsti, tai skaitā 4 ārsti saistībā ar COVID-19. Pārskata periodā darba nespēja ārstiem ir 627 (A DNL) stundas un 1984.5 (B DNL) stundas, kas ir par galveno iemeslu, kādēļ virsstundu darbs ir pieaudzis, salīdzinot ar plānoto rādītāju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</si>
</sst>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1"/>
      <color theme="1"/>
      <name val="Calibri"/>
      <family val="2"/>
      <charset val="186"/>
      <scheme val="minor"/>
    </font>
    <font>
      <sz val="11"/>
      <color theme="1"/>
      <name val="Calibri"/>
      <family val="2"/>
      <scheme val="minor"/>
    </font>
    <font>
      <sz val="11"/>
      <color indexed="81"/>
      <name val="Tahoma"/>
      <family val="2"/>
      <charset val="186"/>
    </font>
    <font>
      <b/>
      <sz val="11"/>
      <color indexed="81"/>
      <name val="Tahoma"/>
      <family val="2"/>
      <charset val="186"/>
    </font>
    <font>
      <sz val="8"/>
      <name val="Calibri"/>
      <family val="2"/>
      <scheme val="minor"/>
    </font>
    <font>
      <sz val="9"/>
      <name val="Calibri"/>
      <family val="2"/>
      <charset val="186"/>
      <scheme val="minor"/>
    </font>
    <font>
      <sz val="9"/>
      <color rgb="FF000000"/>
      <name val="Calibri"/>
      <family val="2"/>
      <charset val="186"/>
      <scheme val="minor"/>
    </font>
    <font>
      <i/>
      <sz val="9"/>
      <name val="Calibri"/>
      <family val="2"/>
      <charset val="186"/>
      <scheme val="minor"/>
    </font>
    <font>
      <sz val="9"/>
      <color theme="1"/>
      <name val="Calibri"/>
      <family val="2"/>
      <charset val="186"/>
      <scheme val="minor"/>
    </font>
    <font>
      <u/>
      <sz val="9"/>
      <color theme="1"/>
      <name val="Calibri"/>
      <family val="2"/>
      <charset val="186"/>
      <scheme val="minor"/>
    </font>
    <font>
      <b/>
      <sz val="11"/>
      <color theme="1"/>
      <name val="Calibri"/>
      <family val="2"/>
      <charset val="186"/>
      <scheme val="minor"/>
    </font>
    <font>
      <b/>
      <sz val="14"/>
      <color theme="1"/>
      <name val="Calibri"/>
      <family val="2"/>
      <charset val="186"/>
      <scheme val="minor"/>
    </font>
    <font>
      <b/>
      <sz val="12"/>
      <color theme="1"/>
      <name val="Calibri"/>
      <family val="2"/>
      <charset val="186"/>
      <scheme val="minor"/>
    </font>
    <font>
      <sz val="10"/>
      <name val="Calibri"/>
      <family val="2"/>
      <charset val="186"/>
      <scheme val="minor"/>
    </font>
    <font>
      <sz val="10"/>
      <color rgb="FF0070C0"/>
      <name val="Calibri"/>
      <family val="2"/>
      <charset val="186"/>
      <scheme val="minor"/>
    </font>
    <font>
      <sz val="10"/>
      <color theme="1"/>
      <name val="Calibri"/>
      <family val="2"/>
      <charset val="186"/>
      <scheme val="minor"/>
    </font>
    <font>
      <b/>
      <sz val="10"/>
      <color theme="1"/>
      <name val="Calibri"/>
      <family val="2"/>
      <charset val="186"/>
      <scheme val="minor"/>
    </font>
    <font>
      <sz val="10"/>
      <name val="Arial"/>
      <family val="2"/>
      <charset val="186"/>
    </font>
    <font>
      <sz val="10"/>
      <name val="Times New Roman"/>
      <family val="1"/>
      <charset val="186"/>
    </font>
    <font>
      <sz val="11"/>
      <color rgb="FF000000"/>
      <name val="Times New Roman"/>
      <family val="1"/>
      <charset val="186"/>
    </font>
    <font>
      <b/>
      <sz val="11"/>
      <color theme="1"/>
      <name val="Times New Roman"/>
      <family val="1"/>
      <charset val="186"/>
    </font>
    <font>
      <sz val="11"/>
      <color theme="1"/>
      <name val="Times New Roman"/>
      <family val="1"/>
      <charset val="186"/>
    </font>
    <font>
      <sz val="9"/>
      <color theme="1"/>
      <name val="Times New Roman"/>
      <family val="1"/>
      <charset val="186"/>
    </font>
    <font>
      <sz val="10"/>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xf numFmtId="9" fontId="2" fillId="0" borderId="0" applyFont="0" applyFill="0" applyBorder="0" applyAlignment="0" applyProtection="0"/>
    <xf numFmtId="0" fontId="18" fillId="0" borderId="0"/>
  </cellStyleXfs>
  <cellXfs count="98">
    <xf numFmtId="0" fontId="0" fillId="0" borderId="0" xfId="0"/>
    <xf numFmtId="0" fontId="8" fillId="0" borderId="2"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3"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0" fontId="1" fillId="0" borderId="0" xfId="0" applyFont="1"/>
    <xf numFmtId="0" fontId="1" fillId="0" borderId="0" xfId="0" applyFont="1" applyAlignment="1">
      <alignment horizontal="center"/>
    </xf>
    <xf numFmtId="0" fontId="11" fillId="0" borderId="0" xfId="0" applyFont="1" applyAlignment="1">
      <alignment horizontal="center" wrapText="1"/>
    </xf>
    <xf numFmtId="0" fontId="1" fillId="0" borderId="0" xfId="0" applyFont="1" applyAlignment="1">
      <alignment horizontal="right"/>
    </xf>
    <xf numFmtId="0" fontId="9" fillId="2" borderId="9" xfId="0" applyFont="1" applyFill="1" applyBorder="1" applyAlignment="1">
      <alignment horizontal="center" vertical="center" wrapText="1"/>
    </xf>
    <xf numFmtId="0" fontId="1" fillId="0" borderId="0" xfId="0" applyFont="1" applyAlignment="1">
      <alignment horizontal="center" vertical="center"/>
    </xf>
    <xf numFmtId="3" fontId="14" fillId="2" borderId="12" xfId="0" applyNumberFormat="1" applyFont="1" applyFill="1" applyBorder="1" applyAlignment="1">
      <alignment horizontal="center" vertical="center" wrapText="1"/>
    </xf>
    <xf numFmtId="3" fontId="14" fillId="0" borderId="12" xfId="0" applyNumberFormat="1" applyFont="1" applyBorder="1" applyAlignment="1">
      <alignment horizontal="center" vertical="center" wrapText="1"/>
    </xf>
    <xf numFmtId="9" fontId="15" fillId="0" borderId="12" xfId="1" applyFont="1" applyBorder="1" applyAlignment="1">
      <alignment horizontal="center" vertical="center" wrapText="1"/>
    </xf>
    <xf numFmtId="49" fontId="16" fillId="2" borderId="2" xfId="0" applyNumberFormat="1" applyFont="1" applyFill="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2" xfId="1" applyNumberFormat="1" applyFont="1" applyBorder="1" applyAlignment="1">
      <alignment horizontal="center" vertical="center" wrapText="1"/>
    </xf>
    <xf numFmtId="9" fontId="16" fillId="0" borderId="2" xfId="1" applyFont="1" applyBorder="1" applyAlignment="1">
      <alignment horizontal="center" vertical="center" wrapText="1"/>
    </xf>
    <xf numFmtId="4" fontId="16" fillId="2" borderId="2" xfId="0" applyNumberFormat="1" applyFont="1" applyFill="1" applyBorder="1" applyAlignment="1">
      <alignment horizontal="center" vertical="center" wrapText="1"/>
    </xf>
    <xf numFmtId="4" fontId="16"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9" fontId="16" fillId="0" borderId="9" xfId="1" applyFont="1" applyBorder="1" applyAlignment="1">
      <alignment horizontal="center" vertical="center" wrapText="1"/>
    </xf>
    <xf numFmtId="3" fontId="16" fillId="2" borderId="2" xfId="0" applyNumberFormat="1" applyFont="1" applyFill="1" applyBorder="1" applyAlignment="1">
      <alignment horizontal="center" vertical="center" wrapText="1"/>
    </xf>
    <xf numFmtId="3" fontId="16" fillId="0" borderId="2" xfId="0" applyNumberFormat="1" applyFont="1" applyBorder="1" applyAlignment="1">
      <alignment horizontal="center" vertical="center" wrapText="1"/>
    </xf>
    <xf numFmtId="1" fontId="16" fillId="0" borderId="2" xfId="0" applyNumberFormat="1" applyFont="1" applyBorder="1" applyAlignment="1">
      <alignment horizontal="center" vertical="center" wrapText="1"/>
    </xf>
    <xf numFmtId="0" fontId="16" fillId="0" borderId="0" xfId="0" applyFont="1" applyFill="1" applyBorder="1" applyAlignment="1">
      <alignment vertical="center" wrapText="1"/>
    </xf>
    <xf numFmtId="0" fontId="1" fillId="0" borderId="0" xfId="0" applyFont="1" applyBorder="1" applyAlignment="1">
      <alignment horizontal="center"/>
    </xf>
    <xf numFmtId="0" fontId="1" fillId="0" borderId="0" xfId="0" applyFont="1" applyBorder="1"/>
    <xf numFmtId="0" fontId="16" fillId="0" borderId="0" xfId="0" applyFont="1" applyBorder="1" applyAlignment="1">
      <alignment horizontal="left" vertical="center" wrapText="1"/>
    </xf>
    <xf numFmtId="3" fontId="9" fillId="2" borderId="9" xfId="0" applyNumberFormat="1" applyFont="1" applyFill="1" applyBorder="1" applyAlignment="1">
      <alignment horizontal="center" vertical="center" wrapText="1"/>
    </xf>
    <xf numFmtId="3" fontId="16" fillId="2" borderId="9" xfId="0" applyNumberFormat="1" applyFont="1" applyFill="1" applyBorder="1" applyAlignment="1">
      <alignment horizontal="center" vertical="center" wrapText="1"/>
    </xf>
    <xf numFmtId="3" fontId="16" fillId="0" borderId="9" xfId="0" applyNumberFormat="1" applyFont="1" applyBorder="1" applyAlignment="1">
      <alignment horizontal="center" vertical="center" wrapText="1"/>
    </xf>
    <xf numFmtId="3" fontId="9" fillId="2" borderId="12" xfId="0" applyNumberFormat="1" applyFont="1" applyFill="1" applyBorder="1" applyAlignment="1">
      <alignment horizontal="center" vertical="center" wrapText="1"/>
    </xf>
    <xf numFmtId="3" fontId="16" fillId="2" borderId="12" xfId="0" applyNumberFormat="1" applyFont="1" applyFill="1" applyBorder="1" applyAlignment="1">
      <alignment horizontal="center" vertical="center" wrapText="1"/>
    </xf>
    <xf numFmtId="3" fontId="16" fillId="0" borderId="12" xfId="0" applyNumberFormat="1" applyFont="1" applyBorder="1" applyAlignment="1">
      <alignment horizontal="center" vertical="center" wrapText="1"/>
    </xf>
    <xf numFmtId="0" fontId="16" fillId="0" borderId="12" xfId="0" applyFont="1" applyBorder="1" applyAlignment="1">
      <alignment horizontal="center" vertical="center" wrapText="1"/>
    </xf>
    <xf numFmtId="9" fontId="16" fillId="0" borderId="12" xfId="1" applyFont="1" applyBorder="1" applyAlignment="1">
      <alignment horizontal="center" vertical="center" wrapText="1"/>
    </xf>
    <xf numFmtId="0" fontId="1" fillId="0" borderId="0" xfId="0" applyFont="1" applyBorder="1" applyAlignment="1"/>
    <xf numFmtId="164" fontId="14" fillId="0" borderId="12" xfId="1" applyNumberFormat="1" applyFont="1" applyBorder="1" applyAlignment="1">
      <alignment horizontal="center" vertical="center" wrapText="1"/>
    </xf>
    <xf numFmtId="9" fontId="1" fillId="0" borderId="0" xfId="1" applyFont="1"/>
    <xf numFmtId="2" fontId="16" fillId="0" borderId="2" xfId="0" applyNumberFormat="1" applyFont="1" applyBorder="1" applyAlignment="1">
      <alignment horizontal="center" vertical="center" wrapText="1"/>
    </xf>
    <xf numFmtId="49" fontId="19" fillId="3" borderId="2" xfId="2" applyNumberFormat="1" applyFont="1" applyFill="1" applyBorder="1" applyAlignment="1">
      <alignment horizontal="left" vertical="center" wrapText="1"/>
    </xf>
    <xf numFmtId="0" fontId="20" fillId="0" borderId="0" xfId="0" applyFont="1" applyAlignment="1">
      <alignment horizontal="right" vertical="center"/>
    </xf>
    <xf numFmtId="0" fontId="21" fillId="0" borderId="0" xfId="0" applyFont="1" applyAlignment="1">
      <alignment horizontal="center" wrapText="1"/>
    </xf>
    <xf numFmtId="0" fontId="22" fillId="0" borderId="0" xfId="0" applyFont="1"/>
    <xf numFmtId="0" fontId="23" fillId="2" borderId="10" xfId="0" applyFont="1" applyFill="1" applyBorder="1" applyAlignment="1">
      <alignment horizontal="center" vertical="center" wrapText="1"/>
    </xf>
    <xf numFmtId="4" fontId="24" fillId="0" borderId="13" xfId="0" applyNumberFormat="1" applyFont="1" applyBorder="1" applyAlignment="1">
      <alignment vertical="center" wrapText="1"/>
    </xf>
    <xf numFmtId="4" fontId="24" fillId="0" borderId="7" xfId="0" applyNumberFormat="1" applyFont="1" applyBorder="1" applyAlignment="1">
      <alignment vertical="center" wrapText="1"/>
    </xf>
    <xf numFmtId="4" fontId="24" fillId="0" borderId="10" xfId="0" applyNumberFormat="1" applyFont="1" applyBorder="1" applyAlignment="1">
      <alignment vertical="center" wrapText="1"/>
    </xf>
    <xf numFmtId="0" fontId="22" fillId="0" borderId="0" xfId="0" applyFont="1" applyBorder="1"/>
    <xf numFmtId="0" fontId="24" fillId="0" borderId="0" xfId="0" applyFont="1" applyBorder="1" applyAlignment="1"/>
    <xf numFmtId="0" fontId="24" fillId="0" borderId="0" xfId="0" applyFont="1" applyAlignment="1">
      <alignment horizontal="justify" vertical="center"/>
    </xf>
    <xf numFmtId="0" fontId="16" fillId="0" borderId="6" xfId="0" applyFont="1" applyBorder="1" applyAlignment="1">
      <alignment horizontal="right" vertical="center" wrapText="1"/>
    </xf>
    <xf numFmtId="0" fontId="16" fillId="0" borderId="2" xfId="0" applyFont="1" applyBorder="1" applyAlignment="1">
      <alignment horizontal="right" vertical="center" wrapText="1"/>
    </xf>
    <xf numFmtId="0" fontId="16" fillId="0" borderId="8" xfId="0" applyFont="1" applyBorder="1" applyAlignment="1">
      <alignment horizontal="right" vertical="center" wrapText="1"/>
    </xf>
    <xf numFmtId="0" fontId="16" fillId="0" borderId="9" xfId="0" applyFont="1" applyBorder="1" applyAlignment="1">
      <alignment horizontal="right" vertical="center" wrapText="1"/>
    </xf>
    <xf numFmtId="0" fontId="7" fillId="0" borderId="6" xfId="0" applyFont="1" applyBorder="1" applyAlignment="1">
      <alignment horizontal="center"/>
    </xf>
    <xf numFmtId="0" fontId="7" fillId="0" borderId="2" xfId="0" applyFont="1" applyBorder="1" applyAlignment="1">
      <alignment horizontal="center"/>
    </xf>
    <xf numFmtId="0" fontId="11" fillId="0" borderId="0" xfId="0" applyFont="1" applyAlignment="1">
      <alignment horizontal="center"/>
    </xf>
    <xf numFmtId="0" fontId="7" fillId="0" borderId="6" xfId="0" applyFont="1" applyBorder="1" applyAlignment="1">
      <alignment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9" fillId="0" borderId="6" xfId="0" applyFont="1" applyBorder="1" applyAlignment="1">
      <alignment wrapText="1"/>
    </xf>
    <xf numFmtId="0" fontId="9" fillId="0" borderId="2" xfId="0" applyFont="1" applyBorder="1" applyAlignment="1">
      <alignment wrapText="1"/>
    </xf>
    <xf numFmtId="0" fontId="9" fillId="0" borderId="8" xfId="0" applyFont="1" applyBorder="1" applyAlignment="1">
      <alignment wrapText="1"/>
    </xf>
    <xf numFmtId="0" fontId="9" fillId="0" borderId="9" xfId="0" applyFont="1" applyBorder="1" applyAlignment="1">
      <alignment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6" xfId="0" applyFont="1" applyBorder="1" applyAlignment="1">
      <alignment vertical="center" wrapText="1"/>
    </xf>
    <xf numFmtId="0" fontId="9" fillId="0" borderId="2" xfId="0" applyFont="1" applyBorder="1" applyAlignment="1">
      <alignment vertical="center" wrapText="1"/>
    </xf>
    <xf numFmtId="0" fontId="11" fillId="0" borderId="0" xfId="0" applyFont="1" applyAlignment="1">
      <alignment horizontal="center" wrapText="1"/>
    </xf>
    <xf numFmtId="0" fontId="12" fillId="0" borderId="0" xfId="0" applyFont="1" applyAlignment="1">
      <alignment horizontal="left" indent="1"/>
    </xf>
    <xf numFmtId="0" fontId="16" fillId="0" borderId="0" xfId="0" applyFont="1" applyBorder="1" applyAlignment="1">
      <alignment horizontal="lef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9" fillId="0" borderId="6" xfId="0" applyFont="1" applyBorder="1" applyAlignment="1">
      <alignment horizontal="right" vertical="center" wrapText="1" indent="1"/>
    </xf>
    <xf numFmtId="0" fontId="9" fillId="0" borderId="2" xfId="0" applyFont="1" applyBorder="1" applyAlignment="1">
      <alignment horizontal="right" vertical="center" wrapText="1" indent="1"/>
    </xf>
  </cellXfs>
  <cellStyles count="3">
    <cellStyle name="Normal_Sheet3" xfId="2" xr:uid="{90886DBE-E296-4EC7-9DB5-E0584997A7E1}"/>
    <cellStyle name="Parasts" xfId="0" builtinId="0"/>
    <cellStyle name="Procenti"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0</xdr:colOff>
      <xdr:row>60</xdr:row>
      <xdr:rowOff>70643</xdr:rowOff>
    </xdr:from>
    <xdr:ext cx="914400"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9</xdr:col>
      <xdr:colOff>0</xdr:colOff>
      <xdr:row>60</xdr:row>
      <xdr:rowOff>70643</xdr:rowOff>
    </xdr:from>
    <xdr:ext cx="914400"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7"/>
  <sheetViews>
    <sheetView tabSelected="1" topLeftCell="A18" zoomScaleNormal="100" workbookViewId="0">
      <selection activeCell="N22" sqref="N22"/>
    </sheetView>
  </sheetViews>
  <sheetFormatPr defaultRowHeight="15" x14ac:dyDescent="0.25"/>
  <cols>
    <col min="1" max="1" width="34.140625" style="11" customWidth="1"/>
    <col min="2" max="2" width="14.140625" style="11" customWidth="1"/>
    <col min="3" max="3" width="9.140625" style="12" customWidth="1"/>
    <col min="4" max="4" width="10.140625" style="12" customWidth="1"/>
    <col min="5" max="7" width="8.85546875" style="12" customWidth="1"/>
    <col min="8" max="8" width="13.42578125" style="12" customWidth="1"/>
    <col min="9" max="9" width="46.7109375" style="53" customWidth="1"/>
    <col min="10" max="16384" width="9.140625" style="11"/>
  </cols>
  <sheetData>
    <row r="1" spans="1:9" x14ac:dyDescent="0.25">
      <c r="I1" s="51" t="s">
        <v>11</v>
      </c>
    </row>
    <row r="2" spans="1:9" x14ac:dyDescent="0.25">
      <c r="I2" s="51" t="s">
        <v>12</v>
      </c>
    </row>
    <row r="3" spans="1:9" x14ac:dyDescent="0.25">
      <c r="I3" s="51" t="s">
        <v>13</v>
      </c>
    </row>
    <row r="4" spans="1:9" x14ac:dyDescent="0.25">
      <c r="I4" s="51" t="s">
        <v>14</v>
      </c>
    </row>
    <row r="6" spans="1:9" ht="22.5" customHeight="1" x14ac:dyDescent="0.25">
      <c r="A6" s="83" t="s">
        <v>6</v>
      </c>
      <c r="B6" s="83"/>
      <c r="C6" s="83"/>
      <c r="D6" s="83"/>
      <c r="E6" s="83"/>
      <c r="F6" s="83"/>
      <c r="G6" s="83"/>
      <c r="H6" s="83"/>
      <c r="I6" s="83"/>
    </row>
    <row r="7" spans="1:9" ht="14.25" customHeight="1" x14ac:dyDescent="0.25">
      <c r="A7" s="13"/>
      <c r="B7" s="13"/>
      <c r="C7" s="13"/>
      <c r="D7" s="13"/>
      <c r="E7" s="13"/>
      <c r="F7" s="13"/>
      <c r="G7" s="13"/>
      <c r="H7" s="13"/>
      <c r="I7" s="52"/>
    </row>
    <row r="8" spans="1:9" ht="18" customHeight="1" x14ac:dyDescent="0.25">
      <c r="A8" s="14" t="s">
        <v>7</v>
      </c>
      <c r="B8" s="67" t="s">
        <v>35</v>
      </c>
      <c r="C8" s="67"/>
      <c r="D8" s="67"/>
      <c r="E8" s="67"/>
      <c r="F8" s="67"/>
      <c r="G8" s="67"/>
      <c r="H8" s="67"/>
      <c r="I8" s="67"/>
    </row>
    <row r="9" spans="1:9" ht="18.75" x14ac:dyDescent="0.3">
      <c r="A9" s="14" t="s">
        <v>9</v>
      </c>
      <c r="B9" s="14"/>
      <c r="C9" s="84">
        <v>2020</v>
      </c>
      <c r="D9" s="84"/>
      <c r="E9" s="84"/>
      <c r="F9" s="84"/>
      <c r="G9" s="84"/>
      <c r="H9" s="84"/>
      <c r="I9" s="84"/>
    </row>
    <row r="10" spans="1:9" ht="14.25" customHeight="1" thickBot="1" x14ac:dyDescent="0.3"/>
    <row r="11" spans="1:9" ht="15.75" x14ac:dyDescent="0.25">
      <c r="A11" s="86" t="s">
        <v>3</v>
      </c>
      <c r="B11" s="87"/>
      <c r="C11" s="87"/>
      <c r="D11" s="87"/>
      <c r="E11" s="87"/>
      <c r="F11" s="87"/>
      <c r="G11" s="87"/>
      <c r="H11" s="87"/>
      <c r="I11" s="88"/>
    </row>
    <row r="12" spans="1:9" s="16" customFormat="1" ht="60.75" thickBot="1" x14ac:dyDescent="0.3">
      <c r="A12" s="77" t="s">
        <v>5</v>
      </c>
      <c r="B12" s="78"/>
      <c r="C12" s="15" t="s">
        <v>47</v>
      </c>
      <c r="D12" s="15" t="s">
        <v>29</v>
      </c>
      <c r="E12" s="15" t="s">
        <v>30</v>
      </c>
      <c r="F12" s="15" t="s">
        <v>8</v>
      </c>
      <c r="G12" s="15" t="s">
        <v>4</v>
      </c>
      <c r="H12" s="15" t="s">
        <v>15</v>
      </c>
      <c r="I12" s="54" t="s">
        <v>16</v>
      </c>
    </row>
    <row r="13" spans="1:9" ht="38.25" x14ac:dyDescent="0.25">
      <c r="A13" s="92" t="s">
        <v>17</v>
      </c>
      <c r="B13" s="93"/>
      <c r="C13" s="4">
        <v>334</v>
      </c>
      <c r="D13" s="17">
        <v>325</v>
      </c>
      <c r="E13" s="18">
        <v>318</v>
      </c>
      <c r="F13" s="18">
        <f>E13-D13</f>
        <v>-7</v>
      </c>
      <c r="G13" s="47">
        <f>F13/D13</f>
        <v>-2.1538461538461538E-2</v>
      </c>
      <c r="H13" s="19">
        <v>0.5</v>
      </c>
      <c r="I13" s="55" t="s">
        <v>73</v>
      </c>
    </row>
    <row r="14" spans="1:9" ht="33" customHeight="1" x14ac:dyDescent="0.25">
      <c r="A14" s="94" t="s">
        <v>18</v>
      </c>
      <c r="B14" s="95"/>
      <c r="C14" s="5" t="s">
        <v>31</v>
      </c>
      <c r="D14" s="20" t="s">
        <v>34</v>
      </c>
      <c r="E14" s="21" t="s">
        <v>36</v>
      </c>
      <c r="F14" s="21" t="s">
        <v>38</v>
      </c>
      <c r="G14" s="22" t="s">
        <v>39</v>
      </c>
      <c r="H14" s="23">
        <v>0</v>
      </c>
      <c r="I14" s="56"/>
    </row>
    <row r="15" spans="1:9" ht="42.75" customHeight="1" x14ac:dyDescent="0.25">
      <c r="A15" s="94" t="s">
        <v>19</v>
      </c>
      <c r="B15" s="95"/>
      <c r="C15" s="4">
        <v>22</v>
      </c>
      <c r="D15" s="31">
        <v>22</v>
      </c>
      <c r="E15" s="32">
        <v>25</v>
      </c>
      <c r="F15" s="26">
        <f t="shared" ref="F15:F23" si="0">E15-D15</f>
        <v>3</v>
      </c>
      <c r="G15" s="23">
        <f t="shared" ref="G15:G23" si="1">F15/D15</f>
        <v>0.13636363636363635</v>
      </c>
      <c r="H15" s="23">
        <v>0</v>
      </c>
      <c r="I15" s="56"/>
    </row>
    <row r="16" spans="1:9" x14ac:dyDescent="0.25">
      <c r="A16" s="94" t="s">
        <v>20</v>
      </c>
      <c r="B16" s="95"/>
      <c r="C16" s="4">
        <v>29</v>
      </c>
      <c r="D16" s="31">
        <v>30</v>
      </c>
      <c r="E16" s="32">
        <v>29</v>
      </c>
      <c r="F16" s="26">
        <f t="shared" si="0"/>
        <v>-1</v>
      </c>
      <c r="G16" s="23">
        <f t="shared" si="1"/>
        <v>-3.3333333333333333E-2</v>
      </c>
      <c r="H16" s="23">
        <v>0</v>
      </c>
      <c r="I16" s="56"/>
    </row>
    <row r="17" spans="1:14" x14ac:dyDescent="0.25">
      <c r="A17" s="94" t="s">
        <v>21</v>
      </c>
      <c r="B17" s="95"/>
      <c r="C17" s="4">
        <v>86</v>
      </c>
      <c r="D17" s="31">
        <v>89</v>
      </c>
      <c r="E17" s="32">
        <v>77</v>
      </c>
      <c r="F17" s="26">
        <f t="shared" si="0"/>
        <v>-12</v>
      </c>
      <c r="G17" s="23">
        <f t="shared" si="1"/>
        <v>-0.1348314606741573</v>
      </c>
      <c r="H17" s="23"/>
      <c r="I17" s="56"/>
    </row>
    <row r="18" spans="1:14" ht="49.5" customHeight="1" x14ac:dyDescent="0.25">
      <c r="A18" s="94" t="s">
        <v>22</v>
      </c>
      <c r="B18" s="95"/>
      <c r="C18" s="4">
        <v>121</v>
      </c>
      <c r="D18" s="31">
        <v>112</v>
      </c>
      <c r="E18" s="32">
        <v>105</v>
      </c>
      <c r="F18" s="26">
        <f t="shared" si="0"/>
        <v>-7</v>
      </c>
      <c r="G18" s="23">
        <f t="shared" si="1"/>
        <v>-6.25E-2</v>
      </c>
      <c r="H18" s="23">
        <v>0</v>
      </c>
      <c r="I18" s="56"/>
    </row>
    <row r="19" spans="1:14" ht="48" customHeight="1" x14ac:dyDescent="0.25">
      <c r="A19" s="94" t="s">
        <v>23</v>
      </c>
      <c r="B19" s="95"/>
      <c r="C19" s="6" t="s">
        <v>32</v>
      </c>
      <c r="D19" s="6" t="s">
        <v>33</v>
      </c>
      <c r="E19" s="8" t="s">
        <v>37</v>
      </c>
      <c r="F19" s="21" t="s">
        <v>40</v>
      </c>
      <c r="G19" s="22" t="s">
        <v>41</v>
      </c>
      <c r="H19" s="23">
        <v>0</v>
      </c>
      <c r="I19" s="56"/>
    </row>
    <row r="20" spans="1:14" ht="70.5" customHeight="1" x14ac:dyDescent="0.25">
      <c r="A20" s="68" t="s">
        <v>24</v>
      </c>
      <c r="B20" s="1" t="s">
        <v>25</v>
      </c>
      <c r="C20" s="7">
        <v>2.38</v>
      </c>
      <c r="D20" s="24">
        <v>1.5</v>
      </c>
      <c r="E20" s="25">
        <f>ROUND(13/259*100,2)</f>
        <v>5.0199999999999996</v>
      </c>
      <c r="F20" s="26">
        <f t="shared" si="0"/>
        <v>3.5199999999999996</v>
      </c>
      <c r="G20" s="23">
        <f t="shared" si="1"/>
        <v>2.3466666666666662</v>
      </c>
      <c r="H20" s="23">
        <v>0.15</v>
      </c>
      <c r="I20" s="56" t="s">
        <v>91</v>
      </c>
      <c r="N20" s="48"/>
    </row>
    <row r="21" spans="1:14" ht="75.75" customHeight="1" x14ac:dyDescent="0.25">
      <c r="A21" s="68"/>
      <c r="B21" s="1" t="s">
        <v>26</v>
      </c>
      <c r="C21" s="7">
        <v>12.3</v>
      </c>
      <c r="D21" s="24">
        <v>9</v>
      </c>
      <c r="E21" s="25">
        <f>ROUND(63/259*100,2)</f>
        <v>24.32</v>
      </c>
      <c r="F21" s="26">
        <f t="shared" si="0"/>
        <v>15.32</v>
      </c>
      <c r="G21" s="23">
        <f t="shared" si="1"/>
        <v>1.7022222222222223</v>
      </c>
      <c r="H21" s="23">
        <v>0.56000000000000005</v>
      </c>
      <c r="I21" s="56" t="s">
        <v>75</v>
      </c>
      <c r="N21" s="48"/>
    </row>
    <row r="22" spans="1:14" ht="70.5" customHeight="1" x14ac:dyDescent="0.25">
      <c r="A22" s="68" t="s">
        <v>27</v>
      </c>
      <c r="B22" s="1" t="s">
        <v>25</v>
      </c>
      <c r="C22" s="7">
        <v>115.83</v>
      </c>
      <c r="D22" s="24">
        <v>95</v>
      </c>
      <c r="E22" s="25">
        <f>800.84/13</f>
        <v>61.603076923076927</v>
      </c>
      <c r="F22" s="49">
        <f t="shared" si="0"/>
        <v>-33.396923076923073</v>
      </c>
      <c r="G22" s="23">
        <f t="shared" si="1"/>
        <v>-0.35154655870445339</v>
      </c>
      <c r="H22" s="23">
        <v>0.18</v>
      </c>
      <c r="I22" s="56" t="s">
        <v>76</v>
      </c>
      <c r="N22" s="48"/>
    </row>
    <row r="23" spans="1:14" ht="23.25" customHeight="1" x14ac:dyDescent="0.25">
      <c r="A23" s="68"/>
      <c r="B23" s="1" t="s">
        <v>26</v>
      </c>
      <c r="C23" s="7">
        <v>62.58</v>
      </c>
      <c r="D23" s="24">
        <v>40</v>
      </c>
      <c r="E23" s="25">
        <f>3475/63</f>
        <v>55.158730158730158</v>
      </c>
      <c r="F23" s="49">
        <f t="shared" si="0"/>
        <v>15.158730158730158</v>
      </c>
      <c r="G23" s="23">
        <f t="shared" si="1"/>
        <v>0.37896825396825395</v>
      </c>
      <c r="H23" s="23">
        <v>1</v>
      </c>
      <c r="I23" s="56" t="s">
        <v>77</v>
      </c>
      <c r="N23" s="48"/>
    </row>
    <row r="24" spans="1:14" ht="26.25" thickBot="1" x14ac:dyDescent="0.3">
      <c r="A24" s="2" t="s">
        <v>28</v>
      </c>
      <c r="B24" s="3"/>
      <c r="C24" s="7">
        <v>0.47</v>
      </c>
      <c r="D24" s="27">
        <v>0.9</v>
      </c>
      <c r="E24" s="28">
        <v>0.84</v>
      </c>
      <c r="F24" s="29">
        <f t="shared" ref="F24" si="2">E24-D24</f>
        <v>-6.0000000000000053E-2</v>
      </c>
      <c r="G24" s="30">
        <f t="shared" ref="G24" si="3">F24/D24</f>
        <v>-6.6666666666666721E-2</v>
      </c>
      <c r="H24" s="30"/>
      <c r="I24" s="57" t="s">
        <v>74</v>
      </c>
    </row>
    <row r="25" spans="1:14" ht="15.75" thickBot="1" x14ac:dyDescent="0.3">
      <c r="A25" s="89"/>
      <c r="B25" s="90"/>
      <c r="C25" s="90"/>
      <c r="D25" s="90"/>
      <c r="E25" s="90"/>
      <c r="F25" s="90"/>
      <c r="G25" s="90"/>
      <c r="H25" s="90"/>
      <c r="I25" s="91"/>
    </row>
    <row r="26" spans="1:14" ht="15.75" x14ac:dyDescent="0.25">
      <c r="A26" s="86" t="s">
        <v>0</v>
      </c>
      <c r="B26" s="87"/>
      <c r="C26" s="87"/>
      <c r="D26" s="87"/>
      <c r="E26" s="87"/>
      <c r="F26" s="87"/>
      <c r="G26" s="87"/>
      <c r="H26" s="87"/>
      <c r="I26" s="88"/>
    </row>
    <row r="27" spans="1:14" s="16" customFormat="1" ht="60.75" thickBot="1" x14ac:dyDescent="0.3">
      <c r="A27" s="77" t="s">
        <v>5</v>
      </c>
      <c r="B27" s="78"/>
      <c r="C27" s="15" t="s">
        <v>47</v>
      </c>
      <c r="D27" s="15" t="s">
        <v>29</v>
      </c>
      <c r="E27" s="15" t="s">
        <v>30</v>
      </c>
      <c r="F27" s="15" t="s">
        <v>8</v>
      </c>
      <c r="G27" s="15" t="s">
        <v>4</v>
      </c>
      <c r="H27" s="15" t="s">
        <v>15</v>
      </c>
      <c r="I27" s="54" t="s">
        <v>16</v>
      </c>
    </row>
    <row r="28" spans="1:14" ht="63.75" x14ac:dyDescent="0.25">
      <c r="A28" s="69" t="s">
        <v>42</v>
      </c>
      <c r="B28" s="70"/>
      <c r="C28" s="41">
        <v>309184</v>
      </c>
      <c r="D28" s="42">
        <v>23593</v>
      </c>
      <c r="E28" s="43">
        <v>219259</v>
      </c>
      <c r="F28" s="44">
        <f t="shared" ref="F28" si="4">E28-D28</f>
        <v>195666</v>
      </c>
      <c r="G28" s="45">
        <f>F28/D28</f>
        <v>8.293392107828593</v>
      </c>
      <c r="H28" s="45">
        <v>0.5</v>
      </c>
      <c r="I28" s="50" t="s">
        <v>78</v>
      </c>
    </row>
    <row r="29" spans="1:14" ht="38.25" x14ac:dyDescent="0.25">
      <c r="A29" s="71" t="s">
        <v>43</v>
      </c>
      <c r="B29" s="72"/>
      <c r="C29" s="9">
        <v>793556</v>
      </c>
      <c r="D29" s="31">
        <v>214183</v>
      </c>
      <c r="E29" s="32">
        <v>372</v>
      </c>
      <c r="F29" s="26">
        <f t="shared" ref="F29:F32" si="5">E29-D29</f>
        <v>-213811</v>
      </c>
      <c r="G29" s="23">
        <f t="shared" ref="G29:G32" si="6">F29/D29</f>
        <v>-0.99826316747827792</v>
      </c>
      <c r="H29" s="23">
        <v>0</v>
      </c>
      <c r="I29" s="56" t="s">
        <v>79</v>
      </c>
    </row>
    <row r="30" spans="1:14" ht="114.75" x14ac:dyDescent="0.25">
      <c r="A30" s="71" t="s">
        <v>44</v>
      </c>
      <c r="B30" s="72"/>
      <c r="C30" s="10">
        <v>1.1499999999999999</v>
      </c>
      <c r="D30" s="24">
        <v>0.78</v>
      </c>
      <c r="E30" s="25">
        <v>1.1100000000000001</v>
      </c>
      <c r="F30" s="26">
        <f t="shared" ref="F30:F31" si="7">E30-D30</f>
        <v>0.33000000000000007</v>
      </c>
      <c r="G30" s="23">
        <f t="shared" ref="G30:G31" si="8">F30/D30</f>
        <v>0.42307692307692313</v>
      </c>
      <c r="H30" s="23">
        <v>0.06</v>
      </c>
      <c r="I30" s="56" t="s">
        <v>80</v>
      </c>
    </row>
    <row r="31" spans="1:14" x14ac:dyDescent="0.25">
      <c r="A31" s="73" t="s">
        <v>45</v>
      </c>
      <c r="B31" s="74"/>
      <c r="C31" s="10">
        <v>274.89999999999998</v>
      </c>
      <c r="D31" s="24">
        <v>252.09</v>
      </c>
      <c r="E31" s="25">
        <v>233.2</v>
      </c>
      <c r="F31" s="26">
        <f t="shared" si="7"/>
        <v>-18.890000000000015</v>
      </c>
      <c r="G31" s="23">
        <f t="shared" si="8"/>
        <v>-7.4933555476218869E-2</v>
      </c>
      <c r="H31" s="23">
        <v>0</v>
      </c>
      <c r="I31" s="56"/>
    </row>
    <row r="32" spans="1:14" ht="51.75" thickBot="1" x14ac:dyDescent="0.3">
      <c r="A32" s="75" t="s">
        <v>46</v>
      </c>
      <c r="B32" s="76"/>
      <c r="C32" s="38">
        <v>103702</v>
      </c>
      <c r="D32" s="39">
        <v>472180</v>
      </c>
      <c r="E32" s="40">
        <v>568384</v>
      </c>
      <c r="F32" s="29">
        <f t="shared" si="5"/>
        <v>96204</v>
      </c>
      <c r="G32" s="30">
        <f t="shared" si="6"/>
        <v>0.203744334787581</v>
      </c>
      <c r="H32" s="30">
        <v>0</v>
      </c>
      <c r="I32" s="57" t="s">
        <v>81</v>
      </c>
    </row>
    <row r="33" spans="1:9" ht="15.75" thickBot="1" x14ac:dyDescent="0.3">
      <c r="A33" s="89"/>
      <c r="B33" s="90"/>
      <c r="C33" s="90"/>
      <c r="D33" s="90"/>
      <c r="E33" s="90"/>
      <c r="F33" s="90"/>
      <c r="G33" s="90"/>
      <c r="H33" s="90"/>
      <c r="I33" s="91"/>
    </row>
    <row r="34" spans="1:9" ht="15.75" x14ac:dyDescent="0.25">
      <c r="A34" s="86" t="s">
        <v>2</v>
      </c>
      <c r="B34" s="87"/>
      <c r="C34" s="87"/>
      <c r="D34" s="87"/>
      <c r="E34" s="87"/>
      <c r="F34" s="87"/>
      <c r="G34" s="87"/>
      <c r="H34" s="87"/>
      <c r="I34" s="88"/>
    </row>
    <row r="35" spans="1:9" s="16" customFormat="1" ht="60.75" thickBot="1" x14ac:dyDescent="0.3">
      <c r="A35" s="77" t="s">
        <v>1</v>
      </c>
      <c r="B35" s="78"/>
      <c r="C35" s="15" t="s">
        <v>47</v>
      </c>
      <c r="D35" s="15" t="s">
        <v>29</v>
      </c>
      <c r="E35" s="15" t="s">
        <v>30</v>
      </c>
      <c r="F35" s="15" t="s">
        <v>8</v>
      </c>
      <c r="G35" s="15" t="s">
        <v>4</v>
      </c>
      <c r="H35" s="15" t="s">
        <v>15</v>
      </c>
      <c r="I35" s="54" t="s">
        <v>16</v>
      </c>
    </row>
    <row r="36" spans="1:9" x14ac:dyDescent="0.25">
      <c r="A36" s="79" t="s">
        <v>48</v>
      </c>
      <c r="B36" s="80"/>
      <c r="C36" s="41">
        <v>8738771</v>
      </c>
      <c r="D36" s="42">
        <v>9912566</v>
      </c>
      <c r="E36" s="43">
        <v>9607850</v>
      </c>
      <c r="F36" s="44">
        <f t="shared" ref="F36:F51" si="9">E36-D36</f>
        <v>-304716</v>
      </c>
      <c r="G36" s="45">
        <f t="shared" ref="G36:G51" si="10">F36/D36</f>
        <v>-3.0740375398257122E-2</v>
      </c>
      <c r="H36" s="45">
        <v>0</v>
      </c>
      <c r="I36" s="55"/>
    </row>
    <row r="37" spans="1:9" ht="76.5" x14ac:dyDescent="0.25">
      <c r="A37" s="81" t="s">
        <v>49</v>
      </c>
      <c r="B37" s="82"/>
      <c r="C37" s="9">
        <v>793686</v>
      </c>
      <c r="D37" s="31">
        <v>545529</v>
      </c>
      <c r="E37" s="32">
        <v>749628</v>
      </c>
      <c r="F37" s="26">
        <f t="shared" si="9"/>
        <v>204099</v>
      </c>
      <c r="G37" s="23">
        <f t="shared" si="10"/>
        <v>0.3741304311961417</v>
      </c>
      <c r="H37" s="23">
        <v>0.5</v>
      </c>
      <c r="I37" s="50" t="s">
        <v>88</v>
      </c>
    </row>
    <row r="38" spans="1:9" ht="39" customHeight="1" x14ac:dyDescent="0.25">
      <c r="A38" s="81" t="s">
        <v>50</v>
      </c>
      <c r="B38" s="82"/>
      <c r="C38" s="9">
        <v>533910</v>
      </c>
      <c r="D38" s="31">
        <v>273051</v>
      </c>
      <c r="E38" s="32">
        <f>219259+228595+4498</f>
        <v>452352</v>
      </c>
      <c r="F38" s="26">
        <f t="shared" si="9"/>
        <v>179301</v>
      </c>
      <c r="G38" s="23">
        <f t="shared" si="10"/>
        <v>0.65665754749112804</v>
      </c>
      <c r="H38" s="23">
        <v>0</v>
      </c>
      <c r="I38" s="56" t="s">
        <v>89</v>
      </c>
    </row>
    <row r="39" spans="1:9" ht="51" x14ac:dyDescent="0.25">
      <c r="A39" s="81" t="s">
        <v>51</v>
      </c>
      <c r="B39" s="82"/>
      <c r="C39" s="9">
        <v>3825045</v>
      </c>
      <c r="D39" s="31">
        <v>3967406</v>
      </c>
      <c r="E39" s="32">
        <v>4472254</v>
      </c>
      <c r="F39" s="26">
        <f>E39-D39</f>
        <v>504848</v>
      </c>
      <c r="G39" s="23">
        <f t="shared" si="10"/>
        <v>0.12724888756028499</v>
      </c>
      <c r="H39" s="23">
        <v>0</v>
      </c>
      <c r="I39" s="56" t="s">
        <v>87</v>
      </c>
    </row>
    <row r="40" spans="1:9" x14ac:dyDescent="0.25">
      <c r="A40" s="81" t="s">
        <v>52</v>
      </c>
      <c r="B40" s="82"/>
      <c r="C40" s="9">
        <v>3383014</v>
      </c>
      <c r="D40" s="31">
        <v>3810966</v>
      </c>
      <c r="E40" s="33">
        <v>3810964</v>
      </c>
      <c r="F40" s="26">
        <f>E40-D40</f>
        <v>-2</v>
      </c>
      <c r="G40" s="23">
        <f t="shared" si="10"/>
        <v>-5.2480132333901697E-7</v>
      </c>
      <c r="H40" s="23">
        <v>0</v>
      </c>
      <c r="I40" s="56"/>
    </row>
    <row r="41" spans="1:9" ht="25.5" x14ac:dyDescent="0.25">
      <c r="A41" s="81" t="s">
        <v>53</v>
      </c>
      <c r="B41" s="82"/>
      <c r="C41" s="10">
        <v>9.08</v>
      </c>
      <c r="D41" s="24">
        <v>5.5</v>
      </c>
      <c r="E41" s="25">
        <v>7.8</v>
      </c>
      <c r="F41" s="26">
        <f t="shared" ref="F41" si="11">E41-D41</f>
        <v>2.2999999999999998</v>
      </c>
      <c r="G41" s="23">
        <f t="shared" ref="G41" si="12">F41/D41</f>
        <v>0.41818181818181815</v>
      </c>
      <c r="H41" s="23">
        <v>0</v>
      </c>
      <c r="I41" s="56" t="s">
        <v>90</v>
      </c>
    </row>
    <row r="42" spans="1:9" x14ac:dyDescent="0.25">
      <c r="A42" s="81" t="s">
        <v>54</v>
      </c>
      <c r="B42" s="82"/>
      <c r="C42" s="10">
        <v>3.54</v>
      </c>
      <c r="D42" s="24">
        <v>0.24</v>
      </c>
      <c r="E42" s="25">
        <v>2.2799999999999998</v>
      </c>
      <c r="F42" s="26">
        <f t="shared" si="9"/>
        <v>2.04</v>
      </c>
      <c r="G42" s="23">
        <f t="shared" si="10"/>
        <v>8.5</v>
      </c>
      <c r="H42" s="23">
        <v>0</v>
      </c>
      <c r="I42" s="56"/>
    </row>
    <row r="43" spans="1:9" x14ac:dyDescent="0.25">
      <c r="A43" s="81" t="s">
        <v>55</v>
      </c>
      <c r="B43" s="82"/>
      <c r="C43" s="10">
        <v>8.08</v>
      </c>
      <c r="D43" s="24">
        <v>0.59</v>
      </c>
      <c r="E43" s="25">
        <v>4.9000000000000004</v>
      </c>
      <c r="F43" s="26">
        <f t="shared" si="9"/>
        <v>4.3100000000000005</v>
      </c>
      <c r="G43" s="23">
        <f t="shared" si="10"/>
        <v>7.3050847457627128</v>
      </c>
      <c r="H43" s="23">
        <v>0</v>
      </c>
      <c r="I43" s="56"/>
    </row>
    <row r="44" spans="1:9" x14ac:dyDescent="0.25">
      <c r="A44" s="81" t="s">
        <v>56</v>
      </c>
      <c r="B44" s="82"/>
      <c r="C44" s="10">
        <v>73.33</v>
      </c>
      <c r="D44" s="24">
        <v>71.599999999999994</v>
      </c>
      <c r="E44" s="25">
        <v>69.989999999999995</v>
      </c>
      <c r="F44" s="26">
        <f t="shared" si="9"/>
        <v>-1.6099999999999994</v>
      </c>
      <c r="G44" s="23">
        <f t="shared" si="10"/>
        <v>-2.2486033519553066E-2</v>
      </c>
      <c r="H44" s="23">
        <v>0</v>
      </c>
      <c r="I44" s="56"/>
    </row>
    <row r="45" spans="1:9" ht="52.5" customHeight="1" x14ac:dyDescent="0.25">
      <c r="A45" s="81" t="s">
        <v>57</v>
      </c>
      <c r="B45" s="82"/>
      <c r="C45" s="9">
        <v>701956</v>
      </c>
      <c r="D45" s="31">
        <v>-252998</v>
      </c>
      <c r="E45" s="32">
        <v>-439611</v>
      </c>
      <c r="F45" s="26">
        <f t="shared" si="9"/>
        <v>-186613</v>
      </c>
      <c r="G45" s="23">
        <f t="shared" si="10"/>
        <v>0.73760662139621658</v>
      </c>
      <c r="H45" s="23">
        <v>0</v>
      </c>
      <c r="I45" s="56" t="s">
        <v>79</v>
      </c>
    </row>
    <row r="46" spans="1:9" ht="51.75" customHeight="1" x14ac:dyDescent="0.25">
      <c r="A46" s="71" t="s">
        <v>58</v>
      </c>
      <c r="B46" s="72"/>
      <c r="C46" s="9">
        <v>0</v>
      </c>
      <c r="D46" s="24">
        <v>0</v>
      </c>
      <c r="E46" s="25">
        <v>0</v>
      </c>
      <c r="F46" s="26">
        <f t="shared" ref="F46" si="13">E46-D46</f>
        <v>0</v>
      </c>
      <c r="G46" s="23">
        <f>IFERROR(F46/D46,0)</f>
        <v>0</v>
      </c>
      <c r="H46" s="23">
        <v>0</v>
      </c>
      <c r="I46" s="56"/>
    </row>
    <row r="47" spans="1:9" ht="51.75" customHeight="1" x14ac:dyDescent="0.25">
      <c r="A47" s="81" t="s">
        <v>59</v>
      </c>
      <c r="B47" s="82"/>
      <c r="C47" s="9">
        <f>SUM(C48:C51)</f>
        <v>8864957</v>
      </c>
      <c r="D47" s="31">
        <f>SUM(D48:D51)</f>
        <v>10006731</v>
      </c>
      <c r="E47" s="32">
        <f>SUM(E48:E51)</f>
        <v>9412642</v>
      </c>
      <c r="F47" s="26">
        <f t="shared" si="9"/>
        <v>-594089</v>
      </c>
      <c r="G47" s="23">
        <f t="shared" si="10"/>
        <v>-5.9368938767315721E-2</v>
      </c>
      <c r="H47" s="23">
        <v>0.99</v>
      </c>
      <c r="I47" s="56"/>
    </row>
    <row r="48" spans="1:9" ht="110.25" customHeight="1" x14ac:dyDescent="0.25">
      <c r="A48" s="96" t="s">
        <v>60</v>
      </c>
      <c r="B48" s="97"/>
      <c r="C48" s="9">
        <v>7075470</v>
      </c>
      <c r="D48" s="31">
        <v>7962348</v>
      </c>
      <c r="E48" s="32">
        <v>7385705</v>
      </c>
      <c r="F48" s="26">
        <f t="shared" si="9"/>
        <v>-576643</v>
      </c>
      <c r="G48" s="23">
        <f t="shared" si="10"/>
        <v>-7.2421225497805428E-2</v>
      </c>
      <c r="H48" s="23">
        <v>1</v>
      </c>
      <c r="I48" s="60" t="s">
        <v>86</v>
      </c>
    </row>
    <row r="49" spans="1:9" ht="26.25" customHeight="1" x14ac:dyDescent="0.25">
      <c r="A49" s="96" t="s">
        <v>61</v>
      </c>
      <c r="B49" s="97"/>
      <c r="C49" s="9">
        <v>427950</v>
      </c>
      <c r="D49" s="31">
        <v>427950</v>
      </c>
      <c r="E49" s="32">
        <v>427950</v>
      </c>
      <c r="F49" s="26">
        <f t="shared" si="9"/>
        <v>0</v>
      </c>
      <c r="G49" s="23">
        <f t="shared" si="10"/>
        <v>0</v>
      </c>
      <c r="H49" s="23">
        <v>0</v>
      </c>
      <c r="I49" s="56"/>
    </row>
    <row r="50" spans="1:9" ht="27" customHeight="1" x14ac:dyDescent="0.25">
      <c r="A50" s="96" t="s">
        <v>62</v>
      </c>
      <c r="B50" s="97"/>
      <c r="C50" s="9">
        <v>1088485</v>
      </c>
      <c r="D50" s="31">
        <v>1228548</v>
      </c>
      <c r="E50" s="32">
        <v>1189294</v>
      </c>
      <c r="F50" s="26">
        <f t="shared" ref="F50" si="14">E50-D50</f>
        <v>-39254</v>
      </c>
      <c r="G50" s="23">
        <f t="shared" ref="G50" si="15">F50/D50</f>
        <v>-3.1951539540986597E-2</v>
      </c>
      <c r="H50" s="23">
        <v>1</v>
      </c>
      <c r="I50" s="56" t="s">
        <v>85</v>
      </c>
    </row>
    <row r="51" spans="1:9" ht="26.25" customHeight="1" x14ac:dyDescent="0.25">
      <c r="A51" s="96" t="s">
        <v>63</v>
      </c>
      <c r="B51" s="97"/>
      <c r="C51" s="9">
        <v>273052</v>
      </c>
      <c r="D51" s="31">
        <v>387885</v>
      </c>
      <c r="E51" s="32">
        <v>409693</v>
      </c>
      <c r="F51" s="26">
        <f t="shared" si="9"/>
        <v>21808</v>
      </c>
      <c r="G51" s="23">
        <f t="shared" si="10"/>
        <v>5.6222849555925082E-2</v>
      </c>
      <c r="H51" s="23">
        <v>0</v>
      </c>
      <c r="I51" s="56"/>
    </row>
    <row r="52" spans="1:9" ht="84" customHeight="1" x14ac:dyDescent="0.25">
      <c r="A52" s="81" t="s">
        <v>10</v>
      </c>
      <c r="B52" s="82"/>
      <c r="C52" s="9">
        <f>SUM(C53:C53)</f>
        <v>299</v>
      </c>
      <c r="D52" s="24">
        <f>SUM(D53:D57)</f>
        <v>18874.400000000001</v>
      </c>
      <c r="E52" s="32">
        <f>SUM(E53:E57)</f>
        <v>219259</v>
      </c>
      <c r="F52" s="26">
        <f t="shared" ref="F52:F57" si="16">E52-D52</f>
        <v>200384.6</v>
      </c>
      <c r="G52" s="23">
        <f t="shared" ref="G52:G57" si="17">F52/D52</f>
        <v>10.616740134785742</v>
      </c>
      <c r="H52" s="23">
        <v>0</v>
      </c>
      <c r="I52" s="56" t="s">
        <v>82</v>
      </c>
    </row>
    <row r="53" spans="1:9" ht="23.25" customHeight="1" x14ac:dyDescent="0.25">
      <c r="A53" s="96" t="s">
        <v>64</v>
      </c>
      <c r="B53" s="97"/>
      <c r="C53" s="9">
        <v>299</v>
      </c>
      <c r="D53" s="24"/>
      <c r="E53" s="25"/>
      <c r="F53" s="26">
        <f t="shared" si="16"/>
        <v>0</v>
      </c>
      <c r="G53" s="23">
        <f>IFERROR(F53/D53,0)</f>
        <v>0</v>
      </c>
      <c r="H53" s="23">
        <v>0</v>
      </c>
      <c r="I53" s="56"/>
    </row>
    <row r="54" spans="1:9" ht="64.5" customHeight="1" x14ac:dyDescent="0.25">
      <c r="A54" s="61" t="s">
        <v>65</v>
      </c>
      <c r="B54" s="62"/>
      <c r="C54" s="24"/>
      <c r="D54" s="24">
        <v>18874.400000000001</v>
      </c>
      <c r="E54" s="32">
        <v>133354</v>
      </c>
      <c r="F54" s="26">
        <f t="shared" si="16"/>
        <v>114479.6</v>
      </c>
      <c r="G54" s="23">
        <f t="shared" si="17"/>
        <v>6.0653371762811004</v>
      </c>
      <c r="H54" s="23">
        <v>0</v>
      </c>
      <c r="I54" s="56" t="s">
        <v>83</v>
      </c>
    </row>
    <row r="55" spans="1:9" ht="1.5" hidden="1" customHeight="1" x14ac:dyDescent="0.25">
      <c r="A55" s="61" t="s">
        <v>66</v>
      </c>
      <c r="B55" s="62"/>
      <c r="C55" s="24"/>
      <c r="D55" s="24"/>
      <c r="E55" s="25">
        <v>0</v>
      </c>
      <c r="F55" s="26"/>
      <c r="G55" s="23" t="e">
        <f t="shared" si="17"/>
        <v>#DIV/0!</v>
      </c>
      <c r="H55" s="23"/>
      <c r="I55" s="56"/>
    </row>
    <row r="56" spans="1:9" ht="24.75" customHeight="1" x14ac:dyDescent="0.25">
      <c r="A56" s="65" t="s">
        <v>69</v>
      </c>
      <c r="B56" s="66"/>
      <c r="C56" s="24"/>
      <c r="D56" s="24"/>
      <c r="E56" s="25">
        <v>85905</v>
      </c>
      <c r="F56" s="26"/>
      <c r="G56" s="23"/>
      <c r="H56" s="23">
        <v>0</v>
      </c>
      <c r="I56" s="56" t="s">
        <v>84</v>
      </c>
    </row>
    <row r="57" spans="1:9" ht="26.25" hidden="1" customHeight="1" thickBot="1" x14ac:dyDescent="0.3">
      <c r="A57" s="63" t="s">
        <v>67</v>
      </c>
      <c r="B57" s="64"/>
      <c r="C57" s="27"/>
      <c r="D57" s="27"/>
      <c r="E57" s="28"/>
      <c r="F57" s="29">
        <f t="shared" si="16"/>
        <v>0</v>
      </c>
      <c r="G57" s="30" t="e">
        <f t="shared" si="17"/>
        <v>#DIV/0!</v>
      </c>
      <c r="H57" s="30"/>
      <c r="I57" s="57"/>
    </row>
    <row r="58" spans="1:9" x14ac:dyDescent="0.25">
      <c r="A58" s="46"/>
      <c r="B58" s="46"/>
      <c r="C58" s="35"/>
      <c r="D58" s="35"/>
      <c r="E58" s="35"/>
      <c r="F58" s="35"/>
      <c r="G58" s="35"/>
      <c r="H58" s="35"/>
      <c r="I58" s="58"/>
    </row>
    <row r="59" spans="1:9" x14ac:dyDescent="0.25">
      <c r="A59" s="34" t="s">
        <v>70</v>
      </c>
      <c r="B59" s="34"/>
      <c r="C59" s="35"/>
      <c r="D59" s="35"/>
      <c r="E59" s="35"/>
      <c r="F59" s="35"/>
      <c r="G59" s="35"/>
      <c r="H59" s="35"/>
      <c r="I59" s="59" t="s">
        <v>68</v>
      </c>
    </row>
    <row r="60" spans="1:9" x14ac:dyDescent="0.25">
      <c r="A60" s="34" t="s">
        <v>71</v>
      </c>
      <c r="B60" s="34"/>
      <c r="C60" s="35"/>
      <c r="D60" s="35"/>
      <c r="E60" s="35"/>
      <c r="F60" s="35"/>
      <c r="G60" s="35"/>
      <c r="H60" s="35"/>
    </row>
    <row r="61" spans="1:9" ht="25.5" x14ac:dyDescent="0.25">
      <c r="A61" s="34" t="s">
        <v>72</v>
      </c>
      <c r="B61" s="34"/>
      <c r="C61" s="35"/>
      <c r="D61" s="35"/>
      <c r="E61" s="35"/>
      <c r="F61" s="35"/>
      <c r="G61" s="35"/>
      <c r="H61" s="35"/>
    </row>
    <row r="62" spans="1:9" x14ac:dyDescent="0.25">
      <c r="A62" s="36"/>
      <c r="B62" s="36"/>
      <c r="C62" s="35"/>
      <c r="D62" s="35"/>
      <c r="E62" s="35"/>
      <c r="F62" s="35"/>
      <c r="G62" s="35"/>
      <c r="H62" s="35"/>
    </row>
    <row r="63" spans="1:9" ht="39" customHeight="1" x14ac:dyDescent="0.25">
      <c r="A63" s="85"/>
      <c r="B63" s="85"/>
      <c r="C63" s="85"/>
      <c r="D63" s="85"/>
      <c r="E63" s="85"/>
      <c r="F63" s="85"/>
      <c r="G63" s="85"/>
      <c r="H63" s="37"/>
    </row>
    <row r="64" spans="1:9" x14ac:dyDescent="0.25">
      <c r="A64" s="36"/>
      <c r="B64" s="36"/>
      <c r="C64" s="35"/>
      <c r="D64" s="35"/>
      <c r="E64" s="35"/>
      <c r="F64" s="35"/>
      <c r="G64" s="35"/>
      <c r="H64" s="35"/>
    </row>
    <row r="65" spans="1:8" x14ac:dyDescent="0.25">
      <c r="A65" s="36"/>
      <c r="B65" s="36"/>
      <c r="C65" s="35"/>
      <c r="D65" s="35"/>
      <c r="E65" s="35"/>
      <c r="F65" s="35"/>
      <c r="G65" s="35"/>
      <c r="H65" s="35"/>
    </row>
    <row r="66" spans="1:8" x14ac:dyDescent="0.25">
      <c r="A66" s="36"/>
      <c r="B66" s="36"/>
      <c r="C66" s="35"/>
      <c r="D66" s="35"/>
      <c r="E66" s="35"/>
      <c r="F66" s="35"/>
      <c r="G66" s="35"/>
      <c r="H66" s="35"/>
    </row>
    <row r="67" spans="1:8" x14ac:dyDescent="0.25">
      <c r="A67" s="36"/>
      <c r="B67" s="36"/>
      <c r="C67" s="35"/>
      <c r="D67" s="35"/>
      <c r="E67" s="35"/>
      <c r="F67" s="35"/>
      <c r="G67" s="35"/>
      <c r="H67" s="35"/>
    </row>
  </sheetData>
  <customSheetViews>
    <customSheetView guid="{93C35C07-5A90-45AB-A2C2-CF98E82FB2E9}" scale="110" showPageBreaks="1">
      <selection activeCell="G4" sqref="G4"/>
      <pageMargins left="0.70866141732283472" right="0.70866141732283472" top="0.74803149606299213" bottom="0.74803149606299213" header="0.31496062992125984" footer="0.31496062992125984"/>
      <pageSetup paperSize="9" orientation="landscape" r:id="rId1"/>
      <headerFooter differentFirst="1"/>
    </customSheetView>
  </customSheetViews>
  <mergeCells count="48">
    <mergeCell ref="A48:B48"/>
    <mergeCell ref="A49:B49"/>
    <mergeCell ref="A50:B50"/>
    <mergeCell ref="A53:B53"/>
    <mergeCell ref="A51:B51"/>
    <mergeCell ref="A52:B52"/>
    <mergeCell ref="A43:B43"/>
    <mergeCell ref="A44:B44"/>
    <mergeCell ref="A45:B45"/>
    <mergeCell ref="A46:B46"/>
    <mergeCell ref="A47:B47"/>
    <mergeCell ref="A38:B38"/>
    <mergeCell ref="A39:B39"/>
    <mergeCell ref="A40:B40"/>
    <mergeCell ref="A41:B41"/>
    <mergeCell ref="A42:B42"/>
    <mergeCell ref="A6:I6"/>
    <mergeCell ref="C9:I9"/>
    <mergeCell ref="A63:G63"/>
    <mergeCell ref="A11:I11"/>
    <mergeCell ref="A25:I25"/>
    <mergeCell ref="A33:I33"/>
    <mergeCell ref="A34:I34"/>
    <mergeCell ref="A26:I26"/>
    <mergeCell ref="A12:B12"/>
    <mergeCell ref="A13:B13"/>
    <mergeCell ref="A14:B14"/>
    <mergeCell ref="A15:B15"/>
    <mergeCell ref="A16:B16"/>
    <mergeCell ref="A17:B17"/>
    <mergeCell ref="A18:B18"/>
    <mergeCell ref="A19:B19"/>
    <mergeCell ref="A54:B54"/>
    <mergeCell ref="A55:B55"/>
    <mergeCell ref="A57:B57"/>
    <mergeCell ref="A56:B56"/>
    <mergeCell ref="B8:I8"/>
    <mergeCell ref="A20:A21"/>
    <mergeCell ref="A22:A23"/>
    <mergeCell ref="A28:B28"/>
    <mergeCell ref="A29:B29"/>
    <mergeCell ref="A30:B30"/>
    <mergeCell ref="A31:B31"/>
    <mergeCell ref="A32:B32"/>
    <mergeCell ref="A27:B27"/>
    <mergeCell ref="A35:B35"/>
    <mergeCell ref="A36:B36"/>
    <mergeCell ref="A37:B37"/>
  </mergeCells>
  <phoneticPr fontId="5" type="noConversion"/>
  <printOptions horizontalCentered="1"/>
  <pageMargins left="0.70866141732283472" right="0.70866141732283472" top="0.74803149606299213" bottom="0.74803149606299213" header="0.31496062992125984" footer="0.31496062992125984"/>
  <pageSetup paperSize="9" scale="94" fitToHeight="0" orientation="landscape" r:id="rId2"/>
  <headerFooter>
    <oddFooter>&amp;R&amp;P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93C35C07-5A90-45AB-A2C2-CF98E82FB2E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93C35C07-5A90-45AB-A2C2-CF98E82FB2E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Sheet1</vt:lpstr>
      <vt:lpstr>Sheet2</vt:lpstr>
      <vt:lpstr>Sheet3</vt:lpstr>
      <vt:lpstr>Sheet1!Drukas_apgabals</vt:lpstr>
      <vt:lpstr>Sheet1!Drukāt_virsrakstus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Priede</dc:creator>
  <cp:lastModifiedBy>Liesma Jankovska</cp:lastModifiedBy>
  <cp:lastPrinted>2021-04-16T07:16:49Z</cp:lastPrinted>
  <dcterms:created xsi:type="dcterms:W3CDTF">2006-09-16T00:00:00Z</dcterms:created>
  <dcterms:modified xsi:type="dcterms:W3CDTF">2021-06-04T06:16:49Z</dcterms:modified>
</cp:coreProperties>
</file>