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iesma.Jankovska\Desktop\Gintermuiza_planosana\"/>
    </mc:Choice>
  </mc:AlternateContent>
  <xr:revisionPtr revIDLastSave="0" documentId="8_{C62AD570-BB38-4365-AF66-63D3020494A8}" xr6:coauthVersionLast="45" xr6:coauthVersionMax="45" xr10:uidLastSave="{00000000-0000-0000-0000-000000000000}"/>
  <bookViews>
    <workbookView xWindow="-120" yWindow="-120" windowWidth="29040" windowHeight="15840" xr2:uid="{00000000-000D-0000-FFFF-FFFF00000000}"/>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2" i="1" l="1"/>
  <c r="F36" i="1" l="1"/>
  <c r="C48" i="1"/>
  <c r="D33" i="1"/>
  <c r="E33" i="1"/>
  <c r="C33" i="1"/>
  <c r="C25" i="1"/>
  <c r="E17" i="1" l="1"/>
  <c r="D17" i="1"/>
  <c r="D20" i="1" l="1"/>
  <c r="F17" i="1" l="1"/>
  <c r="F16" i="1"/>
  <c r="F15" i="1"/>
  <c r="E20" i="1"/>
  <c r="F20" i="1" s="1"/>
  <c r="C20" i="1"/>
  <c r="C18" i="1"/>
  <c r="C17" i="1" l="1"/>
  <c r="F21" i="1" l="1"/>
  <c r="E48" i="1" s="1"/>
  <c r="F12" i="1"/>
  <c r="F33" i="1"/>
  <c r="F34" i="1"/>
  <c r="F35" i="1"/>
  <c r="F38" i="1"/>
  <c r="F39" i="1"/>
  <c r="F32" i="1"/>
  <c r="E7" i="1" l="1"/>
  <c r="C7" i="1"/>
  <c r="E9" i="1"/>
  <c r="C9" i="1"/>
  <c r="E8" i="1"/>
  <c r="C8" i="1"/>
  <c r="E6" i="1"/>
  <c r="C6" i="1"/>
  <c r="E22" i="1"/>
  <c r="C22" i="1"/>
  <c r="C24" i="1"/>
  <c r="D13" i="1"/>
  <c r="D18" i="1" s="1"/>
  <c r="D11" i="1"/>
  <c r="F11" i="1" s="1"/>
  <c r="C26" i="1"/>
  <c r="E13" i="1"/>
  <c r="D14" i="1" l="1"/>
  <c r="E14" i="1"/>
  <c r="F14" i="1" s="1"/>
  <c r="E18" i="1"/>
  <c r="F18" i="1" s="1"/>
  <c r="F13" i="1"/>
</calcChain>
</file>

<file path=xl/sharedStrings.xml><?xml version="1.0" encoding="utf-8"?>
<sst xmlns="http://schemas.openxmlformats.org/spreadsheetml/2006/main" count="101" uniqueCount="77">
  <si>
    <t>VSIA "Slimnīca "Ģintermuiža""</t>
  </si>
  <si>
    <t>Pārskats par kapitālsabiedrības darbības rezultātiem 2015.gadā</t>
  </si>
  <si>
    <t>Rādītāji</t>
  </si>
  <si>
    <t>Finanšu mērķi</t>
  </si>
  <si>
    <t>2014.gada fakts</t>
  </si>
  <si>
    <t>2015.gada fakts</t>
  </si>
  <si>
    <t>Novirze no plānotā</t>
  </si>
  <si>
    <t xml:space="preserve"> 2015.gada plāns</t>
  </si>
  <si>
    <t>Bezdeficīta budžets</t>
  </si>
  <si>
    <t>Pozitīvs neto rentabilitātes rādītājs</t>
  </si>
  <si>
    <t>Kopējais likviditātes koeficients ne mazāks kā 1</t>
  </si>
  <si>
    <t>Finanšu rādītāji</t>
  </si>
  <si>
    <t>Neto apgrozījums, EUR</t>
  </si>
  <si>
    <t>Peļņa, EUR</t>
  </si>
  <si>
    <t>Peļņa pirms procentu maksājumiem, nodokļiem, nolietojuma un amortizācijas atskaitījumiem (EBITDA),EUR</t>
  </si>
  <si>
    <t>Peļņa pirms procentu maksājumiem un nodokļiem (EBIT),EUR</t>
  </si>
  <si>
    <t>Bilances kopsumma,EUR</t>
  </si>
  <si>
    <t>Pašu kapitāls,EUR</t>
  </si>
  <si>
    <t>Pašu kapitāla atdeve (ROE), %</t>
  </si>
  <si>
    <t>Aktīvu atdeve (ROA),%</t>
  </si>
  <si>
    <t>Kopējais likviditātes rādītājs</t>
  </si>
  <si>
    <t>Plānotās pamatdarbības naudas plūsmas izpilde, EUR</t>
  </si>
  <si>
    <t>Ieguldījumu pamatlīdzekļos un nemateriālo ieguldījumu plāna izpilde, %</t>
  </si>
  <si>
    <t>Sadalītas dividendes, EUR</t>
  </si>
  <si>
    <t>Vidējā bruto atlīdzība (neieskaitot darba devēja veiktās valsts sociālās apdrošināšanas obligātās iemaksas) uz vienu nodarbināto gadā, EUR</t>
  </si>
  <si>
    <t>Neto apgrozījums uz vienu nodarbināto, EUR</t>
  </si>
  <si>
    <t>Valsts budžeta tieši vai netieši saņemtais un izlietotais finansējums (dotācijas, maksa par pakalpojumiem un citi finanšu līdzekļi) sadalījumā pa finansējuma piešķīruma mērķiem, EUR</t>
  </si>
  <si>
    <t>Nefinanšu mērķi</t>
  </si>
  <si>
    <t>valsts apmaksātie, t.sk.</t>
  </si>
  <si>
    <t>dienas stacionārā</t>
  </si>
  <si>
    <t>Maksas, t.sk.</t>
  </si>
  <si>
    <t>Vidējais ārstēšanas ilgums dienās stacionārā</t>
  </si>
  <si>
    <t>Gultu dienu skaits</t>
  </si>
  <si>
    <t>Nr.p.k.</t>
  </si>
  <si>
    <t>Stacionārā ārstēto pacientu skaits</t>
  </si>
  <si>
    <t>Ambulatori  ārstēto pacientu skaits, t.sk.</t>
  </si>
  <si>
    <t>2.1.</t>
  </si>
  <si>
    <t>2.1.1.</t>
  </si>
  <si>
    <t>2.2.</t>
  </si>
  <si>
    <t>2.2.1.</t>
  </si>
  <si>
    <t>16.1.</t>
  </si>
  <si>
    <t>16.2.</t>
  </si>
  <si>
    <t>Ieņēmumi no valsts apmaksātiem veselības aprūpes pakalpojumiem</t>
  </si>
  <si>
    <t>Ieņēmumi no valsts apmaksātiem sociālās aprūpes un sociālās rehabilitācijas pakalpojumiem</t>
  </si>
  <si>
    <t>16.3.</t>
  </si>
  <si>
    <t>Ieņēmumi par rezidenta apmācību</t>
  </si>
  <si>
    <t>x</t>
  </si>
  <si>
    <t>Pozitīva (sabalansēta) naudas plūsma</t>
  </si>
  <si>
    <t>Saistības pret pašu kapitālu,%</t>
  </si>
  <si>
    <t>Skaidrojumi par novirzēm no plānotā</t>
  </si>
  <si>
    <t>Rādītājs</t>
  </si>
  <si>
    <t>2015.gada plāns</t>
  </si>
  <si>
    <t>Novirze no plānotā +;-</t>
  </si>
  <si>
    <t>Skaidrojums</t>
  </si>
  <si>
    <t>Peļņa pirms procentu maksājumiem, nodokļiem (EBIT),EUR</t>
  </si>
  <si>
    <t xml:space="preserve">Plānā norādīts ārstēto pacientu skaits atbilstoši ar Nacionālo veselības dienestu noslēgtā līguma nosacījumiem. Faktiski ārstēti vairāk, tai skaitā 139 maksas pakalpojumi narkoloģijā </t>
  </si>
  <si>
    <t>Dienas stacionārā</t>
  </si>
  <si>
    <t>Mazāks pieprasījums kā sākotnēji plānots</t>
  </si>
  <si>
    <t>Par veidlapas aizpildīšanu atbildīgais kapitālsabiedrības darbinieks</t>
  </si>
  <si>
    <t>Vārds, Uzvārds</t>
  </si>
  <si>
    <t>Liesma Jankovska</t>
  </si>
  <si>
    <t>Ieņemamais amats</t>
  </si>
  <si>
    <t>Finanšu un ekonomikas dienesta vadītāja</t>
  </si>
  <si>
    <t>Tālrunis</t>
  </si>
  <si>
    <t>e-pasts</t>
  </si>
  <si>
    <t>liesma@gintermuiza.lv</t>
  </si>
  <si>
    <t>Valdes loceklis</t>
  </si>
  <si>
    <t>U.Čāčus</t>
  </si>
  <si>
    <t>Saņemts papildus finansējums valsts galvotā aizdevuma saistību maksājumam, kas sākotnēki nav plānots, kā arī saņemti lielāki avansa maksājumi   no pakalpojumu pircējiem  (Labklājības ministrija, Nacionālais veselības dienests) par veikto darbu 2015.gada decembra mēnesī</t>
  </si>
  <si>
    <t xml:space="preserve">Ambulatori  ārstēto pacientu skaits, t.sk maksas </t>
  </si>
  <si>
    <t>Pārskata periodā pieaudzis pieprasījums pēc transportlīdzekļu vadītāju veselības pārbaudes pakalpojumiem</t>
  </si>
  <si>
    <t>&gt;1</t>
  </si>
  <si>
    <t>&gt;0</t>
  </si>
  <si>
    <t>Peļņa ir lielāka kā sākotnēji plānots, jo mazāki ir izdevumi darbinieku atalgojumam, sakarā ar darbinieku ilgstošu darba nespēju un vakantajām darba vietām. Rādītāju ietekmē pārējo uzņēmuma saimnieciskās darbības ieņēmumu struktūrā iekļautie ieņēmumi: ziedojumi, finansējums no Valsts kultūras pieminekļu aizsardzības inspekcijas, apdrošināšanas atlīdzība, kas, plānojot, ir iekļauti neto apgrozījumā</t>
  </si>
  <si>
    <t xml:space="preserve">Rādītāja izpildi ietekmē ilgtermiņa ieguldījumu plānotā nolietojuma izmaiņas, salīdzinot ar faktisko izpildi  (-418 EUR) </t>
  </si>
  <si>
    <t>Rādītāja izpildi ietekmē atliktā uzņēmuma ienākuma nodokļa izpilde, salīdzinot ar plānoto (+11456 EUR), sakarā ar to, ka aprēķinā iekļautas iepriekšējo  gadu uzkrāto zaudējumu summas mazākā apjomā kā bija plānots</t>
  </si>
  <si>
    <t>Rādītāju nenodrošina,jo  īstermiņa kreditoru sastāvā ietverta pārskata gada valsts galvotā aizdevuma saistību summu (427951 EUR). Tomēr risks nepastāv, jo valsts galvotā aizdevuma saistību maksājumus sedz no  papildus finansējuma (2016.gadā līgums  ar Veselības ministriju par VSIA "Slimnīca "Ģintermuiža"" valsts galvotā aizdevuma saistību nodrošināšanu no valsts budžeta līdzekļiem 2016.-2018.gadā)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</si>
</sst>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b/>
      <sz val="10"/>
      <color theme="1"/>
      <name val="Calibri"/>
      <family val="2"/>
      <charset val="186"/>
      <scheme val="minor"/>
    </font>
    <font>
      <sz val="9"/>
      <color theme="1"/>
      <name val="Calibri"/>
      <family val="2"/>
      <charset val="186"/>
      <scheme val="minor"/>
    </font>
    <font>
      <b/>
      <i/>
      <sz val="10"/>
      <color theme="1"/>
      <name val="Calibri"/>
      <family val="2"/>
      <charset val="186"/>
      <scheme val="minor"/>
    </font>
    <font>
      <sz val="10"/>
      <color theme="1"/>
      <name val="Calibri"/>
      <family val="2"/>
      <charset val="186"/>
    </font>
    <font>
      <u/>
      <sz val="11"/>
      <color theme="10"/>
      <name val="Calibri"/>
      <family val="2"/>
    </font>
    <font>
      <sz val="10"/>
      <color rgb="FF000000"/>
      <name val="Calibri"/>
      <family val="2"/>
      <charset val="186"/>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48">
    <xf numFmtId="0" fontId="0" fillId="0" borderId="0" xfId="0"/>
    <xf numFmtId="0" fontId="2" fillId="0" borderId="0" xfId="0" applyFont="1" applyAlignment="1">
      <alignment wrapText="1"/>
    </xf>
    <xf numFmtId="0" fontId="0" fillId="0" borderId="0" xfId="0"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xf>
    <xf numFmtId="0" fontId="4" fillId="0" borderId="0" xfId="0" applyFont="1"/>
    <xf numFmtId="0" fontId="4" fillId="0" borderId="1" xfId="0" applyFont="1" applyBorder="1" applyAlignment="1">
      <alignment wrapText="1"/>
    </xf>
    <xf numFmtId="0" fontId="4" fillId="0" borderId="1" xfId="0" applyFont="1" applyBorder="1"/>
    <xf numFmtId="0" fontId="4" fillId="0" borderId="1" xfId="0" applyNumberFormat="1" applyFont="1" applyBorder="1"/>
    <xf numFmtId="0" fontId="4" fillId="0" borderId="1" xfId="0" applyNumberFormat="1" applyFont="1" applyBorder="1" applyAlignment="1">
      <alignment wrapText="1"/>
    </xf>
    <xf numFmtId="2" fontId="2" fillId="0" borderId="1" xfId="0" applyNumberFormat="1" applyFont="1" applyBorder="1" applyAlignment="1">
      <alignment horizontal="center" wrapText="1"/>
    </xf>
    <xf numFmtId="0" fontId="2" fillId="2" borderId="1" xfId="0" applyFont="1" applyFill="1" applyBorder="1" applyAlignment="1">
      <alignment horizontal="center" wrapText="1"/>
    </xf>
    <xf numFmtId="0" fontId="0" fillId="2" borderId="1" xfId="0" applyFill="1" applyBorder="1" applyAlignment="1">
      <alignment horizontal="center"/>
    </xf>
    <xf numFmtId="0" fontId="0" fillId="2" borderId="0" xfId="0" applyFill="1" applyAlignment="1">
      <alignment horizontal="center"/>
    </xf>
    <xf numFmtId="164" fontId="2" fillId="0" borderId="1" xfId="0" applyNumberFormat="1" applyFont="1" applyBorder="1" applyAlignment="1">
      <alignment horizontal="center" wrapText="1"/>
    </xf>
    <xf numFmtId="2" fontId="2" fillId="2" borderId="1" xfId="0" applyNumberFormat="1" applyFont="1" applyFill="1" applyBorder="1" applyAlignment="1">
      <alignment horizontal="center" wrapText="1"/>
    </xf>
    <xf numFmtId="164" fontId="2" fillId="2" borderId="1" xfId="0" applyNumberFormat="1" applyFont="1" applyFill="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horizontal="center" vertical="center" wrapText="1"/>
    </xf>
    <xf numFmtId="0" fontId="2" fillId="0" borderId="1" xfId="0" applyFont="1" applyBorder="1" applyAlignment="1">
      <alignment horizontal="left" wrapText="1"/>
    </xf>
    <xf numFmtId="0" fontId="2" fillId="0" borderId="0" xfId="0" applyFont="1" applyFill="1" applyBorder="1" applyAlignment="1">
      <alignment horizontal="left" wrapText="1"/>
    </xf>
    <xf numFmtId="0" fontId="6" fillId="0" borderId="1" xfId="0" applyFont="1" applyBorder="1" applyAlignment="1">
      <alignment vertical="center" wrapText="1"/>
    </xf>
    <xf numFmtId="0" fontId="2" fillId="2" borderId="1" xfId="0"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0" fillId="0" borderId="0" xfId="0" applyAlignment="1">
      <alignment horizontal="center"/>
    </xf>
    <xf numFmtId="0" fontId="4"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1" fillId="0" borderId="1" xfId="0" applyFont="1" applyBorder="1" applyAlignment="1">
      <alignment horizontal="center"/>
    </xf>
    <xf numFmtId="0" fontId="3" fillId="0" borderId="1" xfId="0" applyFont="1" applyBorder="1" applyAlignment="1">
      <alignment horizontal="center" wrapText="1"/>
    </xf>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1" xfId="1" applyBorder="1" applyAlignment="1" applyProtection="1">
      <alignment horizontal="center" wrapText="1"/>
    </xf>
    <xf numFmtId="0" fontId="2" fillId="0" borderId="1" xfId="0" applyFont="1" applyBorder="1" applyAlignment="1">
      <alignment horizontal="center" wrapText="1"/>
    </xf>
    <xf numFmtId="0" fontId="5" fillId="0" borderId="5" xfId="0" applyFont="1" applyBorder="1" applyAlignment="1">
      <alignment horizontal="left" wrapText="1"/>
    </xf>
    <xf numFmtId="0" fontId="5" fillId="0" borderId="0" xfId="0" applyFont="1" applyFill="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esma@gintermuiza.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workbookViewId="0">
      <selection activeCell="G14" sqref="G14"/>
    </sheetView>
  </sheetViews>
  <sheetFormatPr defaultRowHeight="15" x14ac:dyDescent="0.25"/>
  <cols>
    <col min="1" max="1" width="5.5703125" style="6" customWidth="1"/>
    <col min="2" max="2" width="28.140625" customWidth="1"/>
    <col min="3" max="5" width="11.7109375" style="2" customWidth="1"/>
    <col min="6" max="6" width="24.5703125" style="14" customWidth="1"/>
    <col min="7" max="7" width="12" bestFit="1" customWidth="1"/>
    <col min="8" max="9" width="11.42578125" bestFit="1" customWidth="1"/>
  </cols>
  <sheetData>
    <row r="1" spans="1:6" x14ac:dyDescent="0.25">
      <c r="B1" s="30" t="s">
        <v>0</v>
      </c>
      <c r="C1" s="30"/>
      <c r="D1" s="30"/>
      <c r="E1" s="30"/>
      <c r="F1" s="30"/>
    </row>
    <row r="2" spans="1:6" x14ac:dyDescent="0.25">
      <c r="B2" s="37" t="s">
        <v>1</v>
      </c>
      <c r="C2" s="37"/>
      <c r="D2" s="37"/>
      <c r="E2" s="37"/>
      <c r="F2" s="37"/>
    </row>
    <row r="4" spans="1:6" x14ac:dyDescent="0.25">
      <c r="A4" s="31" t="s">
        <v>33</v>
      </c>
      <c r="B4" s="35" t="s">
        <v>3</v>
      </c>
      <c r="C4" s="35"/>
      <c r="D4" s="35"/>
      <c r="E4" s="35"/>
      <c r="F4" s="35"/>
    </row>
    <row r="5" spans="1:6" s="1" customFormat="1" ht="25.5" x14ac:dyDescent="0.2">
      <c r="A5" s="31"/>
      <c r="B5" s="3" t="s">
        <v>2</v>
      </c>
      <c r="C5" s="4" t="s">
        <v>4</v>
      </c>
      <c r="D5" s="4" t="s">
        <v>7</v>
      </c>
      <c r="E5" s="4" t="s">
        <v>5</v>
      </c>
      <c r="F5" s="12" t="s">
        <v>6</v>
      </c>
    </row>
    <row r="6" spans="1:6" s="1" customFormat="1" ht="12.75" x14ac:dyDescent="0.2">
      <c r="A6" s="7">
        <v>1</v>
      </c>
      <c r="B6" s="3" t="s">
        <v>8</v>
      </c>
      <c r="C6" s="4">
        <f>C12</f>
        <v>8453</v>
      </c>
      <c r="D6" s="17" t="s">
        <v>72</v>
      </c>
      <c r="E6" s="4">
        <f>E12</f>
        <v>162245</v>
      </c>
      <c r="F6" s="12" t="s">
        <v>46</v>
      </c>
    </row>
    <row r="7" spans="1:6" s="1" customFormat="1" ht="25.5" x14ac:dyDescent="0.2">
      <c r="A7" s="7">
        <v>2</v>
      </c>
      <c r="B7" s="3" t="s">
        <v>47</v>
      </c>
      <c r="C7" s="4">
        <f>C21</f>
        <v>22377</v>
      </c>
      <c r="D7" s="17" t="s">
        <v>72</v>
      </c>
      <c r="E7" s="4">
        <f>E21</f>
        <v>462178</v>
      </c>
      <c r="F7" s="12" t="s">
        <v>46</v>
      </c>
    </row>
    <row r="8" spans="1:6" s="1" customFormat="1" ht="25.5" x14ac:dyDescent="0.2">
      <c r="A8" s="7">
        <v>3</v>
      </c>
      <c r="B8" s="3" t="s">
        <v>9</v>
      </c>
      <c r="C8" s="15">
        <f>ROUND(C12/C11*100,2)</f>
        <v>0.17</v>
      </c>
      <c r="D8" s="17" t="s">
        <v>72</v>
      </c>
      <c r="E8" s="15">
        <f>ROUND(E12/E11*100,2)</f>
        <v>3.11</v>
      </c>
      <c r="F8" s="12" t="s">
        <v>46</v>
      </c>
    </row>
    <row r="9" spans="1:6" s="1" customFormat="1" ht="25.5" x14ac:dyDescent="0.2">
      <c r="A9" s="7">
        <v>4</v>
      </c>
      <c r="B9" s="3" t="s">
        <v>10</v>
      </c>
      <c r="C9" s="4">
        <f>C19</f>
        <v>0.86</v>
      </c>
      <c r="D9" s="4" t="s">
        <v>71</v>
      </c>
      <c r="E9" s="11">
        <f>E19</f>
        <v>0.9</v>
      </c>
      <c r="F9" s="29" t="s">
        <v>46</v>
      </c>
    </row>
    <row r="10" spans="1:6" s="1" customFormat="1" ht="12.75" x14ac:dyDescent="0.2">
      <c r="A10" s="7"/>
      <c r="B10" s="36" t="s">
        <v>11</v>
      </c>
      <c r="C10" s="36"/>
      <c r="D10" s="36"/>
      <c r="E10" s="36"/>
      <c r="F10" s="36"/>
    </row>
    <row r="11" spans="1:6" s="1" customFormat="1" ht="12.75" x14ac:dyDescent="0.2">
      <c r="A11" s="7">
        <v>1</v>
      </c>
      <c r="B11" s="3" t="s">
        <v>12</v>
      </c>
      <c r="C11" s="4">
        <v>5019846</v>
      </c>
      <c r="D11" s="4">
        <f>5867169-583233-13052-8000-968-4301-9569</f>
        <v>5248046</v>
      </c>
      <c r="E11" s="4">
        <v>5220266</v>
      </c>
      <c r="F11" s="12">
        <f>E11-D11</f>
        <v>-27780</v>
      </c>
    </row>
    <row r="12" spans="1:6" s="1" customFormat="1" ht="12.75" x14ac:dyDescent="0.2">
      <c r="A12" s="7">
        <v>2</v>
      </c>
      <c r="B12" s="3" t="s">
        <v>13</v>
      </c>
      <c r="C12" s="4">
        <v>8453</v>
      </c>
      <c r="D12" s="4">
        <v>122298</v>
      </c>
      <c r="E12" s="4">
        <v>162245</v>
      </c>
      <c r="F12" s="12">
        <f t="shared" ref="F12:F14" si="0">E12-D12</f>
        <v>39947</v>
      </c>
    </row>
    <row r="13" spans="1:6" s="1" customFormat="1" ht="38.25" x14ac:dyDescent="0.2">
      <c r="A13" s="7">
        <v>3</v>
      </c>
      <c r="B13" s="3" t="s">
        <v>15</v>
      </c>
      <c r="C13" s="4">
        <v>70601</v>
      </c>
      <c r="D13" s="4">
        <f>122298+65514+4308</f>
        <v>192120</v>
      </c>
      <c r="E13" s="4">
        <f>162245+76970+4308</f>
        <v>243523</v>
      </c>
      <c r="F13" s="12">
        <f t="shared" si="0"/>
        <v>51403</v>
      </c>
    </row>
    <row r="14" spans="1:6" s="1" customFormat="1" ht="51" x14ac:dyDescent="0.2">
      <c r="A14" s="7">
        <v>4</v>
      </c>
      <c r="B14" s="3" t="s">
        <v>14</v>
      </c>
      <c r="C14" s="4">
        <v>335180</v>
      </c>
      <c r="D14" s="4">
        <f>D13+270001</f>
        <v>462121</v>
      </c>
      <c r="E14" s="4">
        <f>E13+269573</f>
        <v>513096</v>
      </c>
      <c r="F14" s="12">
        <f t="shared" si="0"/>
        <v>50975</v>
      </c>
    </row>
    <row r="15" spans="1:6" s="1" customFormat="1" ht="12.75" x14ac:dyDescent="0.2">
      <c r="A15" s="7">
        <v>5</v>
      </c>
      <c r="B15" s="3" t="s">
        <v>16</v>
      </c>
      <c r="C15" s="4">
        <v>14542410</v>
      </c>
      <c r="D15" s="12">
        <v>14137859</v>
      </c>
      <c r="E15" s="12">
        <v>14183659</v>
      </c>
      <c r="F15" s="12">
        <f>E15-D15</f>
        <v>45800</v>
      </c>
    </row>
    <row r="16" spans="1:6" s="1" customFormat="1" ht="12.75" x14ac:dyDescent="0.2">
      <c r="A16" s="7">
        <v>6</v>
      </c>
      <c r="B16" s="3" t="s">
        <v>17</v>
      </c>
      <c r="C16" s="4">
        <v>1829514</v>
      </c>
      <c r="D16" s="12">
        <v>1951812</v>
      </c>
      <c r="E16" s="12">
        <v>1991761</v>
      </c>
      <c r="F16" s="12">
        <f t="shared" ref="F16" si="1">E16-D16</f>
        <v>39949</v>
      </c>
    </row>
    <row r="17" spans="1:8" s="1" customFormat="1" ht="12.75" x14ac:dyDescent="0.2">
      <c r="A17" s="7">
        <v>7</v>
      </c>
      <c r="B17" s="3" t="s">
        <v>18</v>
      </c>
      <c r="C17" s="15">
        <f>C12/((1829514+1821061)/2)*100</f>
        <v>0.4631051272744704</v>
      </c>
      <c r="D17" s="17">
        <f>ROUND(D12/1890663*100,2)</f>
        <v>6.47</v>
      </c>
      <c r="E17" s="17">
        <f>(E12/E16)*100</f>
        <v>8.1458066504967217</v>
      </c>
      <c r="F17" s="16">
        <f>ROUND(E17-D17,2)</f>
        <v>1.68</v>
      </c>
    </row>
    <row r="18" spans="1:8" s="1" customFormat="1" ht="12.75" x14ac:dyDescent="0.2">
      <c r="A18" s="7">
        <v>8</v>
      </c>
      <c r="B18" s="3" t="s">
        <v>19</v>
      </c>
      <c r="C18" s="15">
        <f>C13/((14542410+15150743)/2)*100</f>
        <v>0.47553723917429724</v>
      </c>
      <c r="D18" s="17">
        <f>ROUND(D13/14340134.55*100,2)</f>
        <v>1.34</v>
      </c>
      <c r="E18" s="17">
        <f>E13/((14183659+14542410)/2)*100</f>
        <v>1.6954843351521574</v>
      </c>
      <c r="F18" s="16">
        <f>ROUND(E18-D18,2)</f>
        <v>0.36</v>
      </c>
    </row>
    <row r="19" spans="1:8" s="1" customFormat="1" ht="12.75" x14ac:dyDescent="0.2">
      <c r="A19" s="7">
        <v>9</v>
      </c>
      <c r="B19" s="3" t="s">
        <v>20</v>
      </c>
      <c r="C19" s="4">
        <v>0.86</v>
      </c>
      <c r="D19" s="16" t="s">
        <v>71</v>
      </c>
      <c r="E19" s="16">
        <v>0.9</v>
      </c>
      <c r="F19" s="16">
        <v>-0.1</v>
      </c>
    </row>
    <row r="20" spans="1:8" s="1" customFormat="1" ht="12.75" x14ac:dyDescent="0.2">
      <c r="A20" s="7">
        <v>10</v>
      </c>
      <c r="B20" s="3" t="s">
        <v>48</v>
      </c>
      <c r="C20" s="15">
        <f>6.77*100</f>
        <v>677</v>
      </c>
      <c r="D20" s="17">
        <f>(11197190-427951+1196786-146155)/D16*100</f>
        <v>605.58445178121656</v>
      </c>
      <c r="E20" s="17">
        <f>5.96*100</f>
        <v>596</v>
      </c>
      <c r="F20" s="16">
        <f>ROUND(E20-D20,2)</f>
        <v>-9.58</v>
      </c>
    </row>
    <row r="21" spans="1:8" ht="26.25" x14ac:dyDescent="0.25">
      <c r="A21" s="7">
        <v>11</v>
      </c>
      <c r="B21" s="3" t="s">
        <v>21</v>
      </c>
      <c r="C21" s="5">
        <v>22377</v>
      </c>
      <c r="D21" s="5">
        <v>-124512</v>
      </c>
      <c r="E21" s="5">
        <v>462178</v>
      </c>
      <c r="F21" s="13">
        <f>E21-D21</f>
        <v>586690</v>
      </c>
      <c r="G21" s="1"/>
      <c r="H21" s="1"/>
    </row>
    <row r="22" spans="1:8" ht="39" x14ac:dyDescent="0.25">
      <c r="A22" s="7">
        <v>12</v>
      </c>
      <c r="B22" s="3" t="s">
        <v>22</v>
      </c>
      <c r="C22" s="5">
        <f>ROUND(22641/21179*100,2)</f>
        <v>106.9</v>
      </c>
      <c r="D22" s="5" t="s">
        <v>46</v>
      </c>
      <c r="E22" s="5">
        <f>ROUND(26283/26000*100,2)</f>
        <v>101.09</v>
      </c>
      <c r="F22" s="13" t="s">
        <v>46</v>
      </c>
      <c r="G22" s="1"/>
      <c r="H22" s="1"/>
    </row>
    <row r="23" spans="1:8" x14ac:dyDescent="0.25">
      <c r="A23" s="7">
        <v>13</v>
      </c>
      <c r="B23" s="3" t="s">
        <v>23</v>
      </c>
      <c r="C23" s="38">
        <v>0</v>
      </c>
      <c r="D23" s="39"/>
      <c r="E23" s="39"/>
      <c r="F23" s="40"/>
      <c r="G23" s="1"/>
      <c r="H23" s="1"/>
    </row>
    <row r="24" spans="1:8" ht="64.5" x14ac:dyDescent="0.25">
      <c r="A24" s="7">
        <v>14</v>
      </c>
      <c r="B24" s="3" t="s">
        <v>24</v>
      </c>
      <c r="C24" s="38">
        <f>ROUND((4138137-770065)/490,0)</f>
        <v>6874</v>
      </c>
      <c r="D24" s="39"/>
      <c r="E24" s="39"/>
      <c r="F24" s="40"/>
      <c r="G24" s="1"/>
      <c r="H24" s="1"/>
    </row>
    <row r="25" spans="1:8" ht="26.25" x14ac:dyDescent="0.25">
      <c r="A25" s="7">
        <v>15</v>
      </c>
      <c r="B25" s="3" t="s">
        <v>25</v>
      </c>
      <c r="C25" s="38">
        <f>ROUND(E11/489,0)</f>
        <v>10675</v>
      </c>
      <c r="D25" s="39"/>
      <c r="E25" s="39"/>
      <c r="F25" s="40"/>
      <c r="G25" s="1"/>
      <c r="H25" s="1"/>
    </row>
    <row r="26" spans="1:8" ht="90" x14ac:dyDescent="0.25">
      <c r="A26" s="7">
        <v>16</v>
      </c>
      <c r="B26" s="3" t="s">
        <v>26</v>
      </c>
      <c r="C26" s="38">
        <f>C27+C28+C29</f>
        <v>4819198</v>
      </c>
      <c r="D26" s="39"/>
      <c r="E26" s="39"/>
      <c r="F26" s="40"/>
      <c r="G26" s="1"/>
      <c r="H26" s="1"/>
    </row>
    <row r="27" spans="1:8" ht="39" x14ac:dyDescent="0.25">
      <c r="A27" s="10" t="s">
        <v>40</v>
      </c>
      <c r="B27" s="3" t="s">
        <v>42</v>
      </c>
      <c r="C27" s="38">
        <v>4179893</v>
      </c>
      <c r="D27" s="39"/>
      <c r="E27" s="39"/>
      <c r="F27" s="40"/>
      <c r="G27" s="1"/>
      <c r="H27" s="1"/>
    </row>
    <row r="28" spans="1:8" ht="39" x14ac:dyDescent="0.25">
      <c r="A28" s="10" t="s">
        <v>41</v>
      </c>
      <c r="B28" s="3" t="s">
        <v>43</v>
      </c>
      <c r="C28" s="38">
        <v>628509</v>
      </c>
      <c r="D28" s="39"/>
      <c r="E28" s="39"/>
      <c r="F28" s="40"/>
      <c r="G28" s="1"/>
      <c r="H28" s="1"/>
    </row>
    <row r="29" spans="1:8" ht="26.25" x14ac:dyDescent="0.25">
      <c r="A29" s="7" t="s">
        <v>44</v>
      </c>
      <c r="B29" s="3" t="s">
        <v>45</v>
      </c>
      <c r="C29" s="38">
        <v>10796</v>
      </c>
      <c r="D29" s="39"/>
      <c r="E29" s="39"/>
      <c r="F29" s="40"/>
      <c r="G29" s="1"/>
      <c r="H29" s="1"/>
    </row>
    <row r="30" spans="1:8" x14ac:dyDescent="0.25">
      <c r="A30" s="7"/>
      <c r="B30" s="32" t="s">
        <v>27</v>
      </c>
      <c r="C30" s="33"/>
      <c r="D30" s="33"/>
      <c r="E30" s="33"/>
      <c r="F30" s="34"/>
    </row>
    <row r="31" spans="1:8" s="1" customFormat="1" ht="25.5" x14ac:dyDescent="0.2">
      <c r="A31" s="7"/>
      <c r="B31" s="3" t="s">
        <v>2</v>
      </c>
      <c r="C31" s="4" t="s">
        <v>4</v>
      </c>
      <c r="D31" s="4" t="s">
        <v>7</v>
      </c>
      <c r="E31" s="4" t="s">
        <v>5</v>
      </c>
      <c r="F31" s="12" t="s">
        <v>6</v>
      </c>
    </row>
    <row r="32" spans="1:8" ht="26.25" x14ac:dyDescent="0.25">
      <c r="A32" s="8">
        <v>1</v>
      </c>
      <c r="B32" s="3" t="s">
        <v>34</v>
      </c>
      <c r="C32" s="5">
        <v>3936</v>
      </c>
      <c r="D32" s="5">
        <v>3347</v>
      </c>
      <c r="E32" s="5">
        <v>3516</v>
      </c>
      <c r="F32" s="13">
        <f>E32-D32</f>
        <v>169</v>
      </c>
    </row>
    <row r="33" spans="1:6" ht="26.25" x14ac:dyDescent="0.25">
      <c r="A33" s="8">
        <v>2</v>
      </c>
      <c r="B33" s="3" t="s">
        <v>35</v>
      </c>
      <c r="C33" s="5">
        <f>C34+C36</f>
        <v>23365</v>
      </c>
      <c r="D33" s="5">
        <f t="shared" ref="D33:E33" si="2">D34+D36</f>
        <v>25020</v>
      </c>
      <c r="E33" s="5">
        <f t="shared" si="2"/>
        <v>26129</v>
      </c>
      <c r="F33" s="13">
        <f t="shared" ref="F33:F39" si="3">E33-D33</f>
        <v>1109</v>
      </c>
    </row>
    <row r="34" spans="1:6" x14ac:dyDescent="0.25">
      <c r="A34" s="8" t="s">
        <v>36</v>
      </c>
      <c r="B34" s="3" t="s">
        <v>28</v>
      </c>
      <c r="C34" s="5">
        <v>16945</v>
      </c>
      <c r="D34" s="5">
        <v>17020</v>
      </c>
      <c r="E34" s="5">
        <v>17447</v>
      </c>
      <c r="F34" s="13">
        <f t="shared" si="3"/>
        <v>427</v>
      </c>
    </row>
    <row r="35" spans="1:6" x14ac:dyDescent="0.25">
      <c r="A35" s="8" t="s">
        <v>37</v>
      </c>
      <c r="B35" s="3" t="s">
        <v>29</v>
      </c>
      <c r="C35" s="13">
        <v>157</v>
      </c>
      <c r="D35" s="13">
        <v>170</v>
      </c>
      <c r="E35" s="5">
        <v>152</v>
      </c>
      <c r="F35" s="13">
        <f t="shared" si="3"/>
        <v>-18</v>
      </c>
    </row>
    <row r="36" spans="1:6" x14ac:dyDescent="0.25">
      <c r="A36" s="8" t="s">
        <v>38</v>
      </c>
      <c r="B36" s="3" t="s">
        <v>30</v>
      </c>
      <c r="C36" s="13">
        <v>6420</v>
      </c>
      <c r="D36" s="13">
        <v>8000</v>
      </c>
      <c r="E36" s="5">
        <v>8682</v>
      </c>
      <c r="F36" s="13">
        <f t="shared" si="3"/>
        <v>682</v>
      </c>
    </row>
    <row r="37" spans="1:6" x14ac:dyDescent="0.25">
      <c r="A37" s="8" t="s">
        <v>39</v>
      </c>
      <c r="B37" s="3" t="s">
        <v>29</v>
      </c>
      <c r="C37" s="5" t="s">
        <v>46</v>
      </c>
      <c r="D37" s="5" t="s">
        <v>46</v>
      </c>
      <c r="E37" s="5" t="s">
        <v>46</v>
      </c>
      <c r="F37" s="13"/>
    </row>
    <row r="38" spans="1:6" ht="26.25" x14ac:dyDescent="0.25">
      <c r="A38" s="9">
        <v>3</v>
      </c>
      <c r="B38" s="3" t="s">
        <v>31</v>
      </c>
      <c r="C38" s="5">
        <v>32</v>
      </c>
      <c r="D38" s="5">
        <v>32</v>
      </c>
      <c r="E38" s="5">
        <v>33</v>
      </c>
      <c r="F38" s="13">
        <f t="shared" si="3"/>
        <v>1</v>
      </c>
    </row>
    <row r="39" spans="1:6" x14ac:dyDescent="0.25">
      <c r="A39" s="9">
        <v>4</v>
      </c>
      <c r="B39" s="3" t="s">
        <v>32</v>
      </c>
      <c r="C39" s="5">
        <v>125930</v>
      </c>
      <c r="D39" s="5">
        <v>117000</v>
      </c>
      <c r="E39" s="5">
        <v>116543</v>
      </c>
      <c r="F39" s="13">
        <f t="shared" si="3"/>
        <v>-457</v>
      </c>
    </row>
    <row r="41" spans="1:6" ht="26.25" customHeight="1" x14ac:dyDescent="0.25">
      <c r="B41" s="44" t="s">
        <v>49</v>
      </c>
      <c r="C41" s="44"/>
      <c r="D41" s="44"/>
      <c r="E41" s="44"/>
      <c r="F41" s="44"/>
    </row>
    <row r="43" spans="1:6" ht="25.5" x14ac:dyDescent="0.25">
      <c r="B43" s="18" t="s">
        <v>50</v>
      </c>
      <c r="C43" s="18" t="s">
        <v>51</v>
      </c>
      <c r="D43" s="18" t="s">
        <v>5</v>
      </c>
      <c r="E43" s="18" t="s">
        <v>52</v>
      </c>
      <c r="F43" s="18" t="s">
        <v>53</v>
      </c>
    </row>
    <row r="44" spans="1:6" ht="204.75" x14ac:dyDescent="0.25">
      <c r="B44" s="25" t="s">
        <v>10</v>
      </c>
      <c r="C44" s="26" t="s">
        <v>71</v>
      </c>
      <c r="D44" s="27">
        <v>0.9</v>
      </c>
      <c r="E44" s="18">
        <v>-0.1</v>
      </c>
      <c r="F44" s="28" t="s">
        <v>76</v>
      </c>
    </row>
    <row r="45" spans="1:6" ht="225" customHeight="1" x14ac:dyDescent="0.25">
      <c r="B45" s="19" t="s">
        <v>13</v>
      </c>
      <c r="C45" s="20">
        <v>122298</v>
      </c>
      <c r="D45" s="20">
        <v>162245</v>
      </c>
      <c r="E45" s="20">
        <v>39947</v>
      </c>
      <c r="F45" s="19" t="s">
        <v>73</v>
      </c>
    </row>
    <row r="46" spans="1:6" ht="109.5" customHeight="1" x14ac:dyDescent="0.25">
      <c r="B46" s="19" t="s">
        <v>54</v>
      </c>
      <c r="C46" s="20">
        <v>192120</v>
      </c>
      <c r="D46" s="20">
        <v>243523</v>
      </c>
      <c r="E46" s="20">
        <v>51403</v>
      </c>
      <c r="F46" s="23" t="s">
        <v>75</v>
      </c>
    </row>
    <row r="47" spans="1:6" ht="63.75" x14ac:dyDescent="0.25">
      <c r="B47" s="19" t="s">
        <v>14</v>
      </c>
      <c r="C47" s="20">
        <v>462121</v>
      </c>
      <c r="D47" s="20">
        <v>513096</v>
      </c>
      <c r="E47" s="20">
        <v>50975</v>
      </c>
      <c r="F47" s="23" t="s">
        <v>74</v>
      </c>
    </row>
    <row r="48" spans="1:6" ht="88.5" customHeight="1" x14ac:dyDescent="0.25">
      <c r="B48" s="19" t="s">
        <v>21</v>
      </c>
      <c r="C48" s="20">
        <f>D21</f>
        <v>-124512</v>
      </c>
      <c r="D48" s="20">
        <v>462178</v>
      </c>
      <c r="E48" s="20">
        <f>F21</f>
        <v>586690</v>
      </c>
      <c r="F48" s="19" t="s">
        <v>68</v>
      </c>
    </row>
    <row r="49" spans="2:6" ht="7.5" customHeight="1" x14ac:dyDescent="0.25"/>
    <row r="50" spans="2:6" ht="102" x14ac:dyDescent="0.25">
      <c r="B50" s="19" t="s">
        <v>34</v>
      </c>
      <c r="C50" s="18">
        <v>3347</v>
      </c>
      <c r="D50" s="18">
        <v>3516</v>
      </c>
      <c r="E50" s="18">
        <v>169</v>
      </c>
      <c r="F50" s="19" t="s">
        <v>55</v>
      </c>
    </row>
    <row r="51" spans="2:6" ht="25.5" x14ac:dyDescent="0.25">
      <c r="B51" s="19" t="s">
        <v>56</v>
      </c>
      <c r="C51" s="18">
        <v>170</v>
      </c>
      <c r="D51" s="18">
        <v>152</v>
      </c>
      <c r="E51" s="18">
        <v>-18</v>
      </c>
      <c r="F51" s="19" t="s">
        <v>57</v>
      </c>
    </row>
    <row r="52" spans="2:6" ht="64.5" x14ac:dyDescent="0.25">
      <c r="B52" s="3" t="s">
        <v>69</v>
      </c>
      <c r="C52" s="13">
        <v>8000</v>
      </c>
      <c r="D52" s="5">
        <v>8682</v>
      </c>
      <c r="E52" s="13">
        <f t="shared" ref="E52" si="4">D52-C52</f>
        <v>682</v>
      </c>
      <c r="F52" s="24" t="s">
        <v>70</v>
      </c>
    </row>
    <row r="54" spans="2:6" ht="39" customHeight="1" x14ac:dyDescent="0.25">
      <c r="B54" s="43" t="s">
        <v>58</v>
      </c>
      <c r="C54" s="43"/>
      <c r="D54" s="43"/>
      <c r="E54" s="43"/>
    </row>
    <row r="55" spans="2:6" x14ac:dyDescent="0.25">
      <c r="B55" s="21" t="s">
        <v>59</v>
      </c>
      <c r="C55" s="45" t="s">
        <v>60</v>
      </c>
      <c r="D55" s="46"/>
      <c r="E55" s="47"/>
    </row>
    <row r="56" spans="2:6" x14ac:dyDescent="0.25">
      <c r="B56" s="21" t="s">
        <v>61</v>
      </c>
      <c r="C56" s="42" t="s">
        <v>62</v>
      </c>
      <c r="D56" s="42"/>
      <c r="E56" s="42"/>
    </row>
    <row r="57" spans="2:6" x14ac:dyDescent="0.25">
      <c r="B57" s="21" t="s">
        <v>63</v>
      </c>
      <c r="C57" s="42">
        <v>63007500</v>
      </c>
      <c r="D57" s="42"/>
      <c r="E57" s="42"/>
    </row>
    <row r="58" spans="2:6" x14ac:dyDescent="0.25">
      <c r="B58" s="21" t="s">
        <v>64</v>
      </c>
      <c r="C58" s="41" t="s">
        <v>65</v>
      </c>
      <c r="D58" s="42"/>
      <c r="E58" s="42"/>
    </row>
    <row r="61" spans="2:6" x14ac:dyDescent="0.25">
      <c r="B61" s="22" t="s">
        <v>66</v>
      </c>
      <c r="D61" s="2" t="s">
        <v>67</v>
      </c>
    </row>
  </sheetData>
  <mergeCells count="19">
    <mergeCell ref="C58:E58"/>
    <mergeCell ref="B54:E54"/>
    <mergeCell ref="B41:F41"/>
    <mergeCell ref="C55:E55"/>
    <mergeCell ref="C56:E56"/>
    <mergeCell ref="C57:E57"/>
    <mergeCell ref="B1:F1"/>
    <mergeCell ref="A4:A5"/>
    <mergeCell ref="B30:F30"/>
    <mergeCell ref="B4:F4"/>
    <mergeCell ref="B10:F10"/>
    <mergeCell ref="B2:F2"/>
    <mergeCell ref="C23:F23"/>
    <mergeCell ref="C24:F24"/>
    <mergeCell ref="C25:F25"/>
    <mergeCell ref="C26:F26"/>
    <mergeCell ref="C27:F27"/>
    <mergeCell ref="C28:F28"/>
    <mergeCell ref="C29:F29"/>
  </mergeCells>
  <hyperlinks>
    <hyperlink ref="C58" r:id="rId1" xr:uid="{00000000-0004-0000-0000-000000000000}"/>
  </hyperlinks>
  <pageMargins left="0.70866141732283472" right="0.70866141732283472" top="0.74803149606299213" bottom="0.74803149606299213" header="0.31496062992125984" footer="0.31496062992125984"/>
  <pageSetup paperSize="9" scale="90"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LiesmaJankovska</dc:creator>
  <cp:lastModifiedBy>Liesma Jankovska</cp:lastModifiedBy>
  <cp:lastPrinted>2016-05-09T07:41:58Z</cp:lastPrinted>
  <dcterms:created xsi:type="dcterms:W3CDTF">2016-03-17T12:04:53Z</dcterms:created>
  <dcterms:modified xsi:type="dcterms:W3CDTF">2020-04-06T10:03:12Z</dcterms:modified>
</cp:coreProperties>
</file>