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822" activeTab="0"/>
  </bookViews>
  <sheets>
    <sheet name="29.piel." sheetId="1" r:id="rId1"/>
  </sheets>
  <definedNames/>
  <calcPr fullCalcOnLoad="1"/>
</workbook>
</file>

<file path=xl/sharedStrings.xml><?xml version="1.0" encoding="utf-8"?>
<sst xmlns="http://schemas.openxmlformats.org/spreadsheetml/2006/main" count="218" uniqueCount="121">
  <si>
    <t xml:space="preserve">Faktiskie 
izdevumi
</t>
  </si>
  <si>
    <t>Pārskats par  līdzekļu izlietojumu ārstniecības iestādēs</t>
  </si>
  <si>
    <t xml:space="preserve">Naudas plūsma (kases izdevumi) </t>
  </si>
  <si>
    <t>Rindas kods</t>
  </si>
  <si>
    <t>Izdevumu veidi</t>
  </si>
  <si>
    <t>personāls, kas saistīts ar ēdināšanas nodrošināšanu</t>
  </si>
  <si>
    <t>Faktiskie izdevumi</t>
  </si>
  <si>
    <t>Valsts sociālās apdrošināšanas obligātās iemaksas</t>
  </si>
  <si>
    <t>Pamatlīdzekļu nolietojums</t>
  </si>
  <si>
    <t>7=3+5</t>
  </si>
  <si>
    <t>8=4+6</t>
  </si>
  <si>
    <t>ATLĪDZĪBA</t>
  </si>
  <si>
    <t>ārsti, zobārsti un funkcionālie speciālisti</t>
  </si>
  <si>
    <t>Darba devēja valsts sociālās apdrošināšanas obligātās iemaksas, sociāla rakstura pabalsti un kompensācijas</t>
  </si>
  <si>
    <t>Darba devēja sociāla rakstura pabalsti, kompensācijas un citi maksājumi</t>
  </si>
  <si>
    <t>PRECES UN PAKALPOJUMI</t>
  </si>
  <si>
    <t>Pakalpojumi</t>
  </si>
  <si>
    <t>Pasta, telefona un citi sakaru pakalpojumi</t>
  </si>
  <si>
    <t>Izdevumi par komunālajiem pakalpojumiem</t>
  </si>
  <si>
    <t>Izdevumi par apkuri</t>
  </si>
  <si>
    <t>Izdevumi par ūdeni un kanalizāciju</t>
  </si>
  <si>
    <t>Izdevumi par elektroenerģiju</t>
  </si>
  <si>
    <t>Izdevumi par pārējiem komunālajiem pakalpojumiem</t>
  </si>
  <si>
    <t>Iestādes administratīvie izdevumi un ar iestādes darbības nodrošināšanu saistītie izdevumi</t>
  </si>
  <si>
    <t>Remontdarbi un iestāžu uzturēšanas pakalpojumi (izņemot ēku, būvju un ceļu kapitālo remontu)</t>
  </si>
  <si>
    <t>Transportlīdzekļu uzturēšana un remonts</t>
  </si>
  <si>
    <t>Iekārtas, inventāra un aparatūras remonts, tehniskā apkalpošana</t>
  </si>
  <si>
    <t>Pārējie remontdarbu un iestāžu uzturēšanas pakalpojumi</t>
  </si>
  <si>
    <t>Informācijas tehnoloģiju pakalpojumi</t>
  </si>
  <si>
    <t>Īre un noma</t>
  </si>
  <si>
    <t>Citi pakalpojumi</t>
  </si>
  <si>
    <t>Krājumi, materiāli, energoresursi, preces, biroja preces un inventārs, kurus neuzskaita kodā 5000</t>
  </si>
  <si>
    <t>Kurināmais un enerģētiskie materiāli</t>
  </si>
  <si>
    <t>Degviela</t>
  </si>
  <si>
    <t>Pārējie enerģētiskie materiāli</t>
  </si>
  <si>
    <t>Zāles, ķimikālijas, laboratorijas preces</t>
  </si>
  <si>
    <t>Mīkstais inventārs</t>
  </si>
  <si>
    <t>Virtuves inventārs, trauki un galda piederumi</t>
  </si>
  <si>
    <t>Pārējās preces</t>
  </si>
  <si>
    <t>Procentu maksājumi ārvalstu un starptautiskajām finanšu institūcijām</t>
  </si>
  <si>
    <t>Procentu maksājumi iekšzemes kredītiestādēm</t>
  </si>
  <si>
    <t>Pārējie procentu maksājumi</t>
  </si>
  <si>
    <t>Nemateriālie ieguldījumi</t>
  </si>
  <si>
    <t>Pamatlīdzekļi</t>
  </si>
  <si>
    <t>Tehnoloģiskās iekārtas un mašīnas (laboratorijas un medicīnas iekārtas)</t>
  </si>
  <si>
    <t>Pārējie pamatlīdzekļi</t>
  </si>
  <si>
    <t>Kapitālais remonts un rekonstrukcija</t>
  </si>
  <si>
    <t>Nolietojums nemateriāliem ieguldījumiem</t>
  </si>
  <si>
    <t>x</t>
  </si>
  <si>
    <t>Izziņa par pārējiem saimnieciskās darbības izdevumiem (kas nav saistītas ar ārstniecības pakalpojumiem)</t>
  </si>
  <si>
    <t>Izdevumu veids</t>
  </si>
  <si>
    <t>PROCENTU IZDEVUMI</t>
  </si>
  <si>
    <t>PAMATKAPITĀLA VEIDOŠANA</t>
  </si>
  <si>
    <r>
      <t xml:space="preserve">Atalgojumi, </t>
    </r>
    <r>
      <rPr>
        <b/>
        <i/>
        <sz val="11"/>
        <rFont val="Times New Roman"/>
        <family val="1"/>
      </rPr>
      <t>tajā skaitā</t>
    </r>
    <r>
      <rPr>
        <b/>
        <sz val="11"/>
        <rFont val="Times New Roman"/>
        <family val="1"/>
      </rPr>
      <t>:</t>
    </r>
  </si>
  <si>
    <t>Mācību, darba un dienesta komandējumi, dienesta, darba braucieni</t>
  </si>
  <si>
    <t>Apdrošināšanas izdevumi</t>
  </si>
  <si>
    <t>Ēku un būvju  nolietojums</t>
  </si>
  <si>
    <t>stacionārā palīdzība</t>
  </si>
  <si>
    <t>Kopā</t>
  </si>
  <si>
    <t>Kurināmais, ja iestāde apkuri nodrošina pati</t>
  </si>
  <si>
    <t xml:space="preserve"> Zeme, ēkas un būves</t>
  </si>
  <si>
    <t>Izdevumi par atkritumu savākšanu, izvešanu un atkritumu utilizāciju</t>
  </si>
  <si>
    <t>Cits nosaukums, bija - ēku, būvju un telpu uzturēšana</t>
  </si>
  <si>
    <t>Autoceļu un ielu pārvaldīšana un uzturēšana</t>
  </si>
  <si>
    <t>Jauns</t>
  </si>
  <si>
    <t>Izdevumi par tiesvedības darbiem</t>
  </si>
  <si>
    <t>Maksa par zinātniskās pētniecības darbu izpildi</t>
  </si>
  <si>
    <t>Izdevumi juridiskās palīdzības sniedzējiem</t>
  </si>
  <si>
    <t>Iestādes iekšējo kolektīvo pasākumu organizēšanas izdevumi</t>
  </si>
  <si>
    <t>Maksājumi par saņemtajiem finanšu pakalpojumiem</t>
  </si>
  <si>
    <t>Izdevumi par precēm iestādes darbības nodrošināšanai</t>
  </si>
  <si>
    <t>Cits nosaukums, bija - Biroja preces un inventārs</t>
  </si>
  <si>
    <t>Medicīnas instrumenti</t>
  </si>
  <si>
    <t>Izdevumi ēdiena pagatavošanai</t>
  </si>
  <si>
    <t>Mācību līdzekļi un materiāli</t>
  </si>
  <si>
    <t>Cits nosaukums, bija - Nodokļu maksājumi ( nekustamā īpašuma nodoklis, dabas resursu nodoklis, mikrouzņēmuma nodoklis u.c.)</t>
  </si>
  <si>
    <t>Izdevumi par slimnīcu pacientu uzturēšanu</t>
  </si>
  <si>
    <t>Zāles, ķimikālijas, laboratorijas preces, medicīniskās ierīces, medicīniskie instrumenti</t>
  </si>
  <si>
    <t>Tehnoloģisko iekārtu un mašīnu (laboratorijas un medicīnas iekārtu) nolietojums</t>
  </si>
  <si>
    <t>Pārējo pamatlīdzekļu nolietojums</t>
  </si>
  <si>
    <t>ārstniecības un aprūpes atbalsta personas: māsu palīgi</t>
  </si>
  <si>
    <t>Atmaksa valsts pamatbudžetā par veiktajiem kapitālajiem izdevumiem</t>
  </si>
  <si>
    <t>KOPĀ (1000-10 000)</t>
  </si>
  <si>
    <r>
      <t>No valsts budžeta līdzekļiem par valsts finansētiem veselības aprūpes pakalpojumiem</t>
    </r>
    <r>
      <rPr>
        <vertAlign val="superscript"/>
        <sz val="11"/>
        <rFont val="Times New Roman"/>
        <family val="1"/>
      </rPr>
      <t>1</t>
    </r>
  </si>
  <si>
    <r>
      <t>administrācija</t>
    </r>
    <r>
      <rPr>
        <vertAlign val="superscript"/>
        <sz val="11"/>
        <rFont val="Times New Roman"/>
        <family val="1"/>
      </rPr>
      <t>3</t>
    </r>
  </si>
  <si>
    <r>
      <t>Asins iegāde (Izdevumi atlīdzībai donoriem)</t>
    </r>
    <r>
      <rPr>
        <i/>
        <vertAlign val="superscript"/>
        <sz val="11"/>
        <rFont val="Times New Roman"/>
        <family val="1"/>
      </rPr>
      <t>4</t>
    </r>
  </si>
  <si>
    <t>ārstniecības un pacientu aprūpes personas un funkcionālo speciālistu asistenti (ārsta palīgi, vecmātes, medicīnas māsas, zobārstniecības māsas, fizioterapeita asistents u.c.)</t>
  </si>
  <si>
    <t>Ēku, būvju un telpu kārtējais remonts</t>
  </si>
  <si>
    <t>Profesionālās darbības civiltiesiskās apdrošināšanas izdevumi, kā arī maksājumi Ārstniecības riska fondā</t>
  </si>
  <si>
    <r>
      <t xml:space="preserve">Izdevumi periodikas iegādei </t>
    </r>
    <r>
      <rPr>
        <sz val="11"/>
        <rFont val="Times New Roman"/>
        <family val="1"/>
      </rPr>
      <t>(bibliotēkas krājumiem pieskaitāmie izdevumi)</t>
    </r>
  </si>
  <si>
    <r>
      <t>DAŽĀDI IZDEVUMI</t>
    </r>
    <r>
      <rPr>
        <b/>
        <sz val="11"/>
        <rFont val="Times New Roman"/>
        <family val="1"/>
      </rPr>
      <t>, kas veidojas pēc uzkrāšanas principa un nav klasificēti iepriekš (zaudējumi valūtas kursa svārstību dēļ un šaubīgo debitoru uzkrājumu dēļ finanšu aktīvu pārvērtēšanai, u.c.)</t>
    </r>
  </si>
  <si>
    <t>Nekustāmā īpašuma uzturēšana</t>
  </si>
  <si>
    <t>ambulatorā  palīdzība (ambulatorās ārstniecības iestādes izdevumi kopā ar PVA ārstu finansējumu, ja ārstniecības iestāde ir darba devējs)</t>
  </si>
  <si>
    <t>No ES fondiem (ES struktūrfondi, EEZ un Norvēģijas finanšu instruments, utml.)</t>
  </si>
  <si>
    <t>saimnieciskais personāls</t>
  </si>
  <si>
    <t>Kārtējā remonta un iestāžu uzturēšanas materiāli</t>
  </si>
  <si>
    <t>Izdevumi, ja ēdināšanu organizē cita juridiskā persona</t>
  </si>
  <si>
    <t>Pārējie pacientu uzturēšanas izdevumi, kuri nav minēti  2360 apakškodos</t>
  </si>
  <si>
    <t>Nodokļu, nodevu un naudas sodu maksājumi</t>
  </si>
  <si>
    <t>Nodokļu maksājumi (PVN, nekustamā īpašuma nodoklis, dabas resursu nodoklis u.c.)</t>
  </si>
  <si>
    <t>Naudas sodu maksājumi</t>
  </si>
  <si>
    <t xml:space="preserve">Nolietojums pamatlīdzekļiem, kas saistīti ar ēdināšanas nodrošināšanu </t>
  </si>
  <si>
    <t>PAMATLĪDZEKĻU NOLIETOJUMS5</t>
  </si>
  <si>
    <t>0000</t>
  </si>
  <si>
    <t>0100</t>
  </si>
  <si>
    <t>0200</t>
  </si>
  <si>
    <t>0210</t>
  </si>
  <si>
    <t>0220</t>
  </si>
  <si>
    <t>0230</t>
  </si>
  <si>
    <t>0240</t>
  </si>
  <si>
    <t>t.sk.komisijas maksas par izmantotajiem atvasinātajiem finanšu instrumentiem</t>
  </si>
  <si>
    <r>
      <t xml:space="preserve">ārstniecības un aprūpes procesu atbalsta personāls </t>
    </r>
    <r>
      <rPr>
        <vertAlign val="superscript"/>
        <sz val="11"/>
        <rFont val="Times New Roman"/>
        <family val="1"/>
      </rPr>
      <t>4 (psihologs)</t>
    </r>
  </si>
  <si>
    <t>Ilgstošas soc.aprūpes un soc.rehabilit.programmas personām ar smagiem garīga rakstura traucējumiem un soc.rehabilitācijas programmas no psihoaktīvām vielām atkarīgām personām uzturēšanas izdevumi</t>
  </si>
  <si>
    <t>Maksājumi ilgstošas sociālās aprūpes un sociālās rehabilitācijas nodaļas klientiem saskaņā ar SPSPL 29.panata  II d. 1.un 2.punktu</t>
  </si>
  <si>
    <t>Izdevumi saskaņā ar uzkrāšanas principu (darbinieku atvaļinājumiem)</t>
  </si>
  <si>
    <t>Izdevumi saskaņā ar uzkrāšanas principu (debitoru parādu norakstīšana un uzkrājumu veidošana)</t>
  </si>
  <si>
    <r>
      <t>Ārstniecības iestāde_</t>
    </r>
    <r>
      <rPr>
        <b/>
        <u val="single"/>
        <sz val="11"/>
        <rFont val="Times New Roman"/>
        <family val="1"/>
      </rPr>
      <t>VSIA""  Slimnīca "Ģintermuiža""</t>
    </r>
  </si>
  <si>
    <r>
      <t>Pārskata periods (gads)_</t>
    </r>
    <r>
      <rPr>
        <b/>
        <u val="single"/>
        <sz val="11"/>
        <rFont val="Times New Roman"/>
        <family val="1"/>
      </rPr>
      <t xml:space="preserve">2017.gads </t>
    </r>
  </si>
  <si>
    <t>Pārējie iepriekš neklasificētie pakalpojumu veidi(t.sk.KK2800)</t>
  </si>
  <si>
    <t>Pamatsummas atmaksa, kas nav minēta kodā 9000(klienta uzdevumā veiktā naudas saņemšana un izmaksāšana</t>
  </si>
  <si>
    <r>
      <t>No valsts budžeta līdzekļiem citiem mērķiem (</t>
    </r>
    <r>
      <rPr>
        <sz val="10"/>
        <color indexed="10"/>
        <rFont val="Times New Roman"/>
        <family val="1"/>
      </rPr>
      <t>rezidentu apmācībai</t>
    </r>
    <r>
      <rPr>
        <sz val="10"/>
        <rFont val="Times New Roman"/>
        <family val="1"/>
      </rPr>
      <t>, zinātniskai darbībai, ārstniecības reģistru darbības nodrošināšanai, interešu izglītības nodrošināšanai un citu valsts deleģēto funkciju nodrošināšanai)</t>
    </r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</si>
</sst>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Ls&quot;;\-#,##0\ &quot;Ls&quot;"/>
    <numFmt numFmtId="185" formatCode="#,##0\ &quot;Ls&quot;;[Red]\-#,##0\ &quot;Ls&quot;"/>
    <numFmt numFmtId="186" formatCode="#,##0.00\ &quot;Ls&quot;;\-#,##0.00\ &quot;Ls&quot;"/>
    <numFmt numFmtId="187" formatCode="#,##0.00\ &quot;Ls&quot;;[Red]\-#,##0.00\ &quot;Ls&quot;"/>
    <numFmt numFmtId="188" formatCode="_-* #,##0\ &quot;Ls&quot;_-;\-* #,##0\ &quot;Ls&quot;_-;_-* &quot;-&quot;\ &quot;Ls&quot;_-;_-@_-"/>
    <numFmt numFmtId="189" formatCode="_-* #,##0\ _L_s_-;\-* #,##0\ _L_s_-;_-* &quot;-&quot;\ _L_s_-;_-@_-"/>
    <numFmt numFmtId="190" formatCode="_-* #,##0.00\ &quot;Ls&quot;_-;\-* #,##0.00\ &quot;Ls&quot;_-;_-* &quot;-&quot;??\ &quot;Ls&quot;_-;_-@_-"/>
    <numFmt numFmtId="191" formatCode="_-* #,##0.00\ _L_s_-;\-* #,##0.00\ _L_s_-;_-* &quot;-&quot;??\ _L_s_-;_-@_-"/>
    <numFmt numFmtId="192" formatCode="0.0"/>
    <numFmt numFmtId="193" formatCode="[$-F400]h:mm:ss\ AM/PM"/>
    <numFmt numFmtId="194" formatCode="0.0%"/>
    <numFmt numFmtId="195" formatCode="#,##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\ ###\ ###"/>
  </numFmts>
  <fonts count="51"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4"/>
      <name val="Times New Roman"/>
      <family val="1"/>
    </font>
    <font>
      <vertAlign val="superscript"/>
      <sz val="11"/>
      <name val="Times New Roman"/>
      <family val="1"/>
    </font>
    <font>
      <i/>
      <vertAlign val="superscript"/>
      <sz val="11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4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6" fillId="25" borderId="1" applyNumberFormat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6" borderId="1" applyNumberFormat="0" applyAlignment="0" applyProtection="0"/>
    <xf numFmtId="0" fontId="11" fillId="0" borderId="0" applyNumberFormat="0" applyFill="0" applyBorder="0" applyAlignment="0" applyProtection="0"/>
    <xf numFmtId="0" fontId="39" fillId="25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3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3" fontId="7" fillId="0" borderId="12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6" fillId="32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/>
    </xf>
    <xf numFmtId="0" fontId="6" fillId="0" borderId="0" xfId="0" applyFont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3" fontId="5" fillId="0" borderId="21" xfId="0" applyNumberFormat="1" applyFont="1" applyBorder="1" applyAlignment="1">
      <alignment vertical="center" wrapText="1"/>
    </xf>
    <xf numFmtId="3" fontId="6" fillId="0" borderId="21" xfId="0" applyNumberFormat="1" applyFont="1" applyBorder="1" applyAlignment="1">
      <alignment vertical="center" wrapText="1"/>
    </xf>
    <xf numFmtId="3" fontId="6" fillId="0" borderId="22" xfId="0" applyNumberFormat="1" applyFont="1" applyBorder="1" applyAlignment="1">
      <alignment vertical="center" wrapText="1"/>
    </xf>
    <xf numFmtId="3" fontId="6" fillId="0" borderId="23" xfId="0" applyNumberFormat="1" applyFont="1" applyBorder="1" applyAlignment="1">
      <alignment vertical="center" wrapText="1"/>
    </xf>
    <xf numFmtId="3" fontId="5" fillId="0" borderId="24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3" fontId="5" fillId="0" borderId="15" xfId="0" applyNumberFormat="1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3" fontId="6" fillId="0" borderId="27" xfId="0" applyNumberFormat="1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10" xfId="0" applyFont="1" applyBorder="1" applyAlignment="1" quotePrefix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5" fillId="0" borderId="25" xfId="0" applyFont="1" applyBorder="1" applyAlignment="1" quotePrefix="1">
      <alignment horizontal="center" vertical="center" wrapText="1"/>
    </xf>
    <xf numFmtId="0" fontId="5" fillId="0" borderId="25" xfId="0" applyFont="1" applyFill="1" applyBorder="1" applyAlignment="1">
      <alignment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3" fontId="1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right" vertical="center" wrapText="1"/>
    </xf>
    <xf numFmtId="0" fontId="6" fillId="0" borderId="25" xfId="0" applyFont="1" applyBorder="1" applyAlignment="1">
      <alignment vertical="center" wrapText="1"/>
    </xf>
    <xf numFmtId="3" fontId="5" fillId="0" borderId="25" xfId="0" applyNumberFormat="1" applyFont="1" applyBorder="1" applyAlignment="1">
      <alignment vertical="center" wrapText="1"/>
    </xf>
    <xf numFmtId="3" fontId="7" fillId="0" borderId="28" xfId="0" applyNumberFormat="1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3" fontId="6" fillId="0" borderId="0" xfId="0" applyNumberFormat="1" applyFont="1" applyFill="1" applyAlignment="1">
      <alignment/>
    </xf>
    <xf numFmtId="3" fontId="6" fillId="33" borderId="10" xfId="0" applyNumberFormat="1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08"/>
  <sheetViews>
    <sheetView tabSelected="1" zoomScale="80" zoomScaleNormal="80" zoomScalePageLayoutView="0" workbookViewId="0" topLeftCell="A1">
      <selection activeCell="R17" sqref="R17"/>
    </sheetView>
  </sheetViews>
  <sheetFormatPr defaultColWidth="8.88671875" defaultRowHeight="15"/>
  <cols>
    <col min="1" max="1" width="7.77734375" style="1" customWidth="1"/>
    <col min="2" max="2" width="40.5546875" style="1" customWidth="1"/>
    <col min="3" max="3" width="12.77734375" style="1" customWidth="1"/>
    <col min="4" max="4" width="9.4453125" style="1" customWidth="1"/>
    <col min="5" max="5" width="12.6640625" style="1" customWidth="1"/>
    <col min="6" max="6" width="11.4453125" style="1" customWidth="1"/>
    <col min="7" max="7" width="12.10546875" style="1" customWidth="1"/>
    <col min="8" max="8" width="7.77734375" style="1" customWidth="1"/>
    <col min="9" max="9" width="11.99609375" style="1" customWidth="1"/>
    <col min="10" max="10" width="10.77734375" style="1" customWidth="1"/>
    <col min="11" max="11" width="12.6640625" style="1" customWidth="1"/>
    <col min="12" max="12" width="9.4453125" style="1" customWidth="1"/>
    <col min="13" max="13" width="0" style="1" hidden="1" customWidth="1"/>
    <col min="14" max="16384" width="8.88671875" style="1" customWidth="1"/>
  </cols>
  <sheetData>
    <row r="1" spans="1:12" ht="15">
      <c r="A1" s="105"/>
      <c r="B1" s="105"/>
      <c r="J1" s="17"/>
      <c r="K1" s="97"/>
      <c r="L1" s="97"/>
    </row>
    <row r="2" spans="1:12" ht="15">
      <c r="A2" s="106"/>
      <c r="B2" s="106"/>
      <c r="J2" s="17"/>
      <c r="K2" s="97"/>
      <c r="L2" s="97"/>
    </row>
    <row r="3" spans="1:12" ht="15" customHeight="1">
      <c r="A3" s="106"/>
      <c r="B3" s="106"/>
      <c r="J3" s="98"/>
      <c r="K3" s="98"/>
      <c r="L3" s="98"/>
    </row>
    <row r="4" spans="1:12" s="5" customFormat="1" ht="18.75" customHeight="1">
      <c r="A4" s="111" t="s">
        <v>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2" ht="9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6" t="s">
        <v>117</v>
      </c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5">
      <c r="A7" s="6" t="s">
        <v>116</v>
      </c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5">
      <c r="A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3:8" ht="15">
      <c r="C9" s="39"/>
      <c r="D9" s="39"/>
      <c r="E9" s="39"/>
      <c r="F9" s="39"/>
      <c r="G9" s="39"/>
      <c r="H9" s="39"/>
    </row>
    <row r="10" spans="1:12" ht="32.25" customHeight="1">
      <c r="A10" s="96" t="s">
        <v>3</v>
      </c>
      <c r="B10" s="96" t="s">
        <v>50</v>
      </c>
      <c r="C10" s="108" t="s">
        <v>83</v>
      </c>
      <c r="D10" s="109"/>
      <c r="E10" s="109"/>
      <c r="F10" s="109"/>
      <c r="G10" s="109"/>
      <c r="H10" s="110"/>
      <c r="I10" s="100" t="s">
        <v>120</v>
      </c>
      <c r="J10" s="101"/>
      <c r="K10" s="100" t="s">
        <v>93</v>
      </c>
      <c r="L10" s="101"/>
    </row>
    <row r="11" spans="1:12" ht="66.75" customHeight="1">
      <c r="A11" s="96"/>
      <c r="B11" s="96"/>
      <c r="C11" s="99" t="s">
        <v>57</v>
      </c>
      <c r="D11" s="99"/>
      <c r="E11" s="99" t="s">
        <v>92</v>
      </c>
      <c r="F11" s="99"/>
      <c r="G11" s="104" t="s">
        <v>58</v>
      </c>
      <c r="H11" s="104"/>
      <c r="I11" s="102"/>
      <c r="J11" s="103"/>
      <c r="K11" s="102"/>
      <c r="L11" s="103"/>
    </row>
    <row r="12" spans="1:12" s="8" customFormat="1" ht="45.75" customHeight="1">
      <c r="A12" s="96"/>
      <c r="B12" s="96"/>
      <c r="C12" s="7" t="s">
        <v>2</v>
      </c>
      <c r="D12" s="7" t="s">
        <v>0</v>
      </c>
      <c r="E12" s="7" t="s">
        <v>2</v>
      </c>
      <c r="F12" s="7" t="s">
        <v>0</v>
      </c>
      <c r="G12" s="7" t="s">
        <v>2</v>
      </c>
      <c r="H12" s="7" t="s">
        <v>0</v>
      </c>
      <c r="I12" s="7" t="s">
        <v>2</v>
      </c>
      <c r="J12" s="7" t="s">
        <v>0</v>
      </c>
      <c r="K12" s="7" t="s">
        <v>2</v>
      </c>
      <c r="L12" s="7" t="s">
        <v>0</v>
      </c>
    </row>
    <row r="13" spans="1:12" s="8" customFormat="1" ht="1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 t="s">
        <v>9</v>
      </c>
      <c r="H13" s="9" t="s">
        <v>10</v>
      </c>
      <c r="I13" s="9">
        <v>9</v>
      </c>
      <c r="J13" s="9">
        <v>10</v>
      </c>
      <c r="K13" s="9">
        <v>11</v>
      </c>
      <c r="L13" s="9">
        <v>12</v>
      </c>
    </row>
    <row r="14" spans="1:12" ht="15">
      <c r="A14" s="10">
        <v>1000</v>
      </c>
      <c r="B14" s="11" t="s">
        <v>11</v>
      </c>
      <c r="C14" s="18">
        <f aca="true" t="shared" si="0" ref="C14:L14">C15+C23</f>
        <v>3407916</v>
      </c>
      <c r="D14" s="18">
        <f t="shared" si="0"/>
        <v>3402113</v>
      </c>
      <c r="E14" s="18">
        <f t="shared" si="0"/>
        <v>305801.05</v>
      </c>
      <c r="F14" s="18">
        <f t="shared" si="0"/>
        <v>308644</v>
      </c>
      <c r="G14" s="18">
        <f t="shared" si="0"/>
        <v>3713717.05</v>
      </c>
      <c r="H14" s="18">
        <f t="shared" si="0"/>
        <v>3710757</v>
      </c>
      <c r="I14" s="18">
        <f t="shared" si="0"/>
        <v>74846</v>
      </c>
      <c r="J14" s="18">
        <f t="shared" si="0"/>
        <v>77032</v>
      </c>
      <c r="K14" s="18">
        <f t="shared" si="0"/>
        <v>0</v>
      </c>
      <c r="L14" s="18">
        <f t="shared" si="0"/>
        <v>0</v>
      </c>
    </row>
    <row r="15" spans="1:12" ht="18" customHeight="1">
      <c r="A15" s="12">
        <v>1100</v>
      </c>
      <c r="B15" s="4" t="s">
        <v>53</v>
      </c>
      <c r="C15" s="19">
        <f aca="true" t="shared" si="1" ref="C15:L15">C16+C17+C18+C19+C20+C21+C22</f>
        <v>2745860</v>
      </c>
      <c r="D15" s="19">
        <f t="shared" si="1"/>
        <v>2737791</v>
      </c>
      <c r="E15" s="19">
        <f t="shared" si="1"/>
        <v>244432.05</v>
      </c>
      <c r="F15" s="19">
        <f>F16+F17+F18+F19+F20+F21+F22</f>
        <v>247047</v>
      </c>
      <c r="G15" s="19">
        <f t="shared" si="1"/>
        <v>2990292.05</v>
      </c>
      <c r="H15" s="19">
        <f t="shared" si="1"/>
        <v>2984838</v>
      </c>
      <c r="I15" s="19">
        <f t="shared" si="1"/>
        <v>60310</v>
      </c>
      <c r="J15" s="19">
        <f t="shared" si="1"/>
        <v>61891</v>
      </c>
      <c r="K15" s="19">
        <f t="shared" si="1"/>
        <v>0</v>
      </c>
      <c r="L15" s="19">
        <f t="shared" si="1"/>
        <v>0</v>
      </c>
    </row>
    <row r="16" spans="1:12" ht="25.5" customHeight="1">
      <c r="A16" s="13">
        <v>1110</v>
      </c>
      <c r="B16" s="3" t="s">
        <v>12</v>
      </c>
      <c r="C16" s="19">
        <f>415055-C20</f>
        <v>362116.91000000003</v>
      </c>
      <c r="D16" s="19">
        <f>408420-D20</f>
        <v>355690.74</v>
      </c>
      <c r="E16" s="19">
        <v>105575</v>
      </c>
      <c r="F16" s="19">
        <f>107252+39</f>
        <v>107291</v>
      </c>
      <c r="G16" s="18">
        <f>C16+E16</f>
        <v>467691.91000000003</v>
      </c>
      <c r="H16" s="18">
        <f>D16+F16</f>
        <v>462981.74</v>
      </c>
      <c r="I16" s="19">
        <v>60310</v>
      </c>
      <c r="J16" s="19">
        <f>52925+8966</f>
        <v>61891</v>
      </c>
      <c r="K16" s="19"/>
      <c r="L16" s="19"/>
    </row>
    <row r="17" spans="1:12" ht="57" customHeight="1">
      <c r="A17" s="13">
        <v>1120</v>
      </c>
      <c r="B17" s="41" t="s">
        <v>86</v>
      </c>
      <c r="C17" s="52">
        <f>681313</f>
        <v>681313</v>
      </c>
      <c r="D17" s="19">
        <v>679617</v>
      </c>
      <c r="E17" s="19">
        <v>70102</v>
      </c>
      <c r="F17" s="19">
        <v>71085</v>
      </c>
      <c r="G17" s="18">
        <f aca="true" t="shared" si="2" ref="G17:G22">C17+E17</f>
        <v>751415</v>
      </c>
      <c r="H17" s="18">
        <f aca="true" t="shared" si="3" ref="H17:H22">D17+F17</f>
        <v>750702</v>
      </c>
      <c r="I17" s="19"/>
      <c r="J17" s="19"/>
      <c r="K17" s="19"/>
      <c r="L17" s="19"/>
    </row>
    <row r="18" spans="1:15" s="14" customFormat="1" ht="24.75" customHeight="1">
      <c r="A18" s="13">
        <v>1130</v>
      </c>
      <c r="B18" s="41" t="s">
        <v>80</v>
      </c>
      <c r="C18" s="52">
        <f>492146-214</f>
        <v>491932</v>
      </c>
      <c r="D18" s="19">
        <v>492752</v>
      </c>
      <c r="E18" s="19">
        <v>21012</v>
      </c>
      <c r="F18" s="19">
        <v>21184</v>
      </c>
      <c r="G18" s="18">
        <f t="shared" si="2"/>
        <v>512944</v>
      </c>
      <c r="H18" s="18">
        <f t="shared" si="3"/>
        <v>513936</v>
      </c>
      <c r="I18" s="19"/>
      <c r="J18" s="19"/>
      <c r="K18" s="19"/>
      <c r="L18" s="19"/>
      <c r="O18" s="91"/>
    </row>
    <row r="19" spans="1:12" s="14" customFormat="1" ht="18">
      <c r="A19" s="13">
        <v>1140</v>
      </c>
      <c r="B19" s="49" t="s">
        <v>84</v>
      </c>
      <c r="C19" s="53">
        <f>158556+29398</f>
        <v>187954</v>
      </c>
      <c r="D19" s="20">
        <f>157242+28498</f>
        <v>185740</v>
      </c>
      <c r="E19" s="20"/>
      <c r="F19" s="20"/>
      <c r="G19" s="18">
        <f t="shared" si="2"/>
        <v>187954</v>
      </c>
      <c r="H19" s="18">
        <f t="shared" si="3"/>
        <v>185740</v>
      </c>
      <c r="I19" s="20"/>
      <c r="J19" s="20"/>
      <c r="K19" s="20"/>
      <c r="L19" s="20"/>
    </row>
    <row r="20" spans="1:12" s="14" customFormat="1" ht="34.5" customHeight="1">
      <c r="A20" s="45">
        <v>1150</v>
      </c>
      <c r="B20" s="46" t="s">
        <v>111</v>
      </c>
      <c r="C20" s="54">
        <v>52938.09</v>
      </c>
      <c r="D20" s="20">
        <v>52729.26</v>
      </c>
      <c r="E20" s="20">
        <v>14533.05</v>
      </c>
      <c r="F20" s="20">
        <v>14462</v>
      </c>
      <c r="G20" s="18">
        <f t="shared" si="2"/>
        <v>67471.14</v>
      </c>
      <c r="H20" s="18">
        <f t="shared" si="3"/>
        <v>67191.26000000001</v>
      </c>
      <c r="I20" s="20"/>
      <c r="J20" s="20"/>
      <c r="K20" s="20"/>
      <c r="L20" s="20"/>
    </row>
    <row r="21" spans="1:12" s="14" customFormat="1" ht="20.25" customHeight="1">
      <c r="A21" s="47">
        <v>1160</v>
      </c>
      <c r="B21" s="50" t="s">
        <v>5</v>
      </c>
      <c r="C21" s="55">
        <v>61209</v>
      </c>
      <c r="D21" s="20">
        <v>61270</v>
      </c>
      <c r="E21" s="20"/>
      <c r="F21" s="20"/>
      <c r="G21" s="18">
        <f t="shared" si="2"/>
        <v>61209</v>
      </c>
      <c r="H21" s="18">
        <f t="shared" si="3"/>
        <v>61270</v>
      </c>
      <c r="I21" s="92"/>
      <c r="J21" s="92"/>
      <c r="K21" s="20"/>
      <c r="L21" s="20"/>
    </row>
    <row r="22" spans="1:12" s="14" customFormat="1" ht="21.75" customHeight="1">
      <c r="A22" s="47">
        <v>1170</v>
      </c>
      <c r="B22" s="50" t="s">
        <v>94</v>
      </c>
      <c r="C22" s="55">
        <f>1128162-C21-C19+29398</f>
        <v>908397</v>
      </c>
      <c r="D22" s="20">
        <f>1128504-D19+28498-D21</f>
        <v>909992</v>
      </c>
      <c r="E22" s="20">
        <v>33210</v>
      </c>
      <c r="F22" s="20">
        <v>33025</v>
      </c>
      <c r="G22" s="18">
        <f t="shared" si="2"/>
        <v>941607</v>
      </c>
      <c r="H22" s="18">
        <f t="shared" si="3"/>
        <v>943017</v>
      </c>
      <c r="I22" s="20"/>
      <c r="J22" s="20"/>
      <c r="K22" s="20"/>
      <c r="L22" s="20"/>
    </row>
    <row r="23" spans="1:12" s="14" customFormat="1" ht="36" customHeight="1">
      <c r="A23" s="48">
        <v>1200</v>
      </c>
      <c r="B23" s="51" t="s">
        <v>13</v>
      </c>
      <c r="C23" s="56">
        <f aca="true" t="shared" si="4" ref="C23:L23">C24+C25</f>
        <v>662056</v>
      </c>
      <c r="D23" s="56">
        <f t="shared" si="4"/>
        <v>664322</v>
      </c>
      <c r="E23" s="56">
        <f t="shared" si="4"/>
        <v>61369</v>
      </c>
      <c r="F23" s="56">
        <f t="shared" si="4"/>
        <v>61597</v>
      </c>
      <c r="G23" s="56">
        <f t="shared" si="4"/>
        <v>723425</v>
      </c>
      <c r="H23" s="56">
        <f t="shared" si="4"/>
        <v>725919</v>
      </c>
      <c r="I23" s="56">
        <f t="shared" si="4"/>
        <v>14536</v>
      </c>
      <c r="J23" s="56">
        <f t="shared" si="4"/>
        <v>15141</v>
      </c>
      <c r="K23" s="56">
        <f t="shared" si="4"/>
        <v>0</v>
      </c>
      <c r="L23" s="56">
        <f t="shared" si="4"/>
        <v>0</v>
      </c>
    </row>
    <row r="24" spans="1:12" s="14" customFormat="1" ht="22.5" customHeight="1">
      <c r="A24" s="13">
        <v>1210</v>
      </c>
      <c r="B24" s="41" t="s">
        <v>7</v>
      </c>
      <c r="C24" s="52">
        <v>634118</v>
      </c>
      <c r="D24" s="19">
        <v>636342</v>
      </c>
      <c r="E24" s="19">
        <v>56923</v>
      </c>
      <c r="F24" s="19">
        <v>57349</v>
      </c>
      <c r="G24" s="18">
        <f>C24+E24</f>
        <v>691041</v>
      </c>
      <c r="H24" s="18">
        <f>D24+F24</f>
        <v>693691</v>
      </c>
      <c r="I24" s="19">
        <v>14074</v>
      </c>
      <c r="J24" s="19">
        <v>14679</v>
      </c>
      <c r="K24" s="19"/>
      <c r="L24" s="19"/>
    </row>
    <row r="25" spans="1:12" ht="36.75" customHeight="1">
      <c r="A25" s="13">
        <v>1220</v>
      </c>
      <c r="B25" s="3" t="s">
        <v>14</v>
      </c>
      <c r="C25" s="19">
        <v>27938</v>
      </c>
      <c r="D25" s="19">
        <v>27980</v>
      </c>
      <c r="E25" s="19">
        <v>4446</v>
      </c>
      <c r="F25" s="19">
        <v>4248</v>
      </c>
      <c r="G25" s="18">
        <f>C25+E25</f>
        <v>32384</v>
      </c>
      <c r="H25" s="18">
        <f>D25+F25</f>
        <v>32228</v>
      </c>
      <c r="I25" s="19">
        <v>462</v>
      </c>
      <c r="J25" s="19">
        <f>26+436</f>
        <v>462</v>
      </c>
      <c r="K25" s="19"/>
      <c r="L25" s="19"/>
    </row>
    <row r="26" spans="1:12" ht="21.75" customHeight="1">
      <c r="A26" s="25">
        <v>2000</v>
      </c>
      <c r="B26" s="26" t="s">
        <v>15</v>
      </c>
      <c r="C26" s="21">
        <f>C27+C28+C56+C75+C76</f>
        <v>808458</v>
      </c>
      <c r="D26" s="21">
        <f aca="true" t="shared" si="5" ref="D26:L26">D27+D28+D56+D75+D76</f>
        <v>792731</v>
      </c>
      <c r="E26" s="21">
        <f t="shared" si="5"/>
        <v>57726</v>
      </c>
      <c r="F26" s="21">
        <f t="shared" si="5"/>
        <v>60618</v>
      </c>
      <c r="G26" s="21">
        <f t="shared" si="5"/>
        <v>866184</v>
      </c>
      <c r="H26" s="21">
        <f t="shared" si="5"/>
        <v>853349</v>
      </c>
      <c r="I26" s="21">
        <f t="shared" si="5"/>
        <v>6554</v>
      </c>
      <c r="J26" s="21">
        <f t="shared" si="5"/>
        <v>6723</v>
      </c>
      <c r="K26" s="21">
        <f t="shared" si="5"/>
        <v>0</v>
      </c>
      <c r="L26" s="21">
        <f t="shared" si="5"/>
        <v>0</v>
      </c>
    </row>
    <row r="27" spans="1:12" ht="35.25" customHeight="1">
      <c r="A27" s="12">
        <v>2100</v>
      </c>
      <c r="B27" s="4" t="s">
        <v>54</v>
      </c>
      <c r="C27" s="19">
        <v>9</v>
      </c>
      <c r="D27" s="19">
        <v>12</v>
      </c>
      <c r="E27" s="19">
        <v>10</v>
      </c>
      <c r="F27" s="19">
        <v>10</v>
      </c>
      <c r="G27" s="18">
        <f>C27+E27</f>
        <v>19</v>
      </c>
      <c r="H27" s="18">
        <f>D27+F27</f>
        <v>22</v>
      </c>
      <c r="I27" s="19"/>
      <c r="J27" s="19"/>
      <c r="K27" s="19"/>
      <c r="L27" s="19"/>
    </row>
    <row r="28" spans="1:12" ht="15">
      <c r="A28" s="27">
        <v>2200</v>
      </c>
      <c r="B28" s="28" t="s">
        <v>16</v>
      </c>
      <c r="C28" s="19">
        <f>C29+C30+C36+C37+C46+C47+C48+C54</f>
        <v>294858</v>
      </c>
      <c r="D28" s="19">
        <f aca="true" t="shared" si="6" ref="D28:L28">D29+D30+D36+D37+D46+D47+D48+D54</f>
        <v>278614</v>
      </c>
      <c r="E28" s="19">
        <f t="shared" si="6"/>
        <v>20659</v>
      </c>
      <c r="F28" s="19">
        <f t="shared" si="6"/>
        <v>20631</v>
      </c>
      <c r="G28" s="19">
        <f t="shared" si="6"/>
        <v>315517</v>
      </c>
      <c r="H28" s="19">
        <f t="shared" si="6"/>
        <v>299245</v>
      </c>
      <c r="I28" s="19">
        <f t="shared" si="6"/>
        <v>6554</v>
      </c>
      <c r="J28" s="19">
        <f t="shared" si="6"/>
        <v>6723</v>
      </c>
      <c r="K28" s="19">
        <f t="shared" si="6"/>
        <v>0</v>
      </c>
      <c r="L28" s="19">
        <f t="shared" si="6"/>
        <v>0</v>
      </c>
    </row>
    <row r="29" spans="1:12" ht="18.75" customHeight="1">
      <c r="A29" s="29">
        <v>2210</v>
      </c>
      <c r="B29" s="30" t="s">
        <v>17</v>
      </c>
      <c r="C29" s="19">
        <v>6782</v>
      </c>
      <c r="D29" s="19">
        <v>6452</v>
      </c>
      <c r="E29" s="19">
        <v>855</v>
      </c>
      <c r="F29" s="19">
        <v>707</v>
      </c>
      <c r="G29" s="18">
        <f>C29+E29</f>
        <v>7637</v>
      </c>
      <c r="H29" s="18">
        <f>D29+F29</f>
        <v>7159</v>
      </c>
      <c r="I29" s="19"/>
      <c r="J29" s="19"/>
      <c r="K29" s="19"/>
      <c r="L29" s="19"/>
    </row>
    <row r="30" spans="1:12" s="14" customFormat="1" ht="18.75" customHeight="1">
      <c r="A30" s="29">
        <v>2220</v>
      </c>
      <c r="B30" s="31" t="s">
        <v>18</v>
      </c>
      <c r="C30" s="19">
        <f aca="true" t="shared" si="7" ref="C30:L30">C31+C32+C33+C34+C35</f>
        <v>123566</v>
      </c>
      <c r="D30" s="19">
        <f t="shared" si="7"/>
        <v>122068</v>
      </c>
      <c r="E30" s="19">
        <f t="shared" si="7"/>
        <v>11119</v>
      </c>
      <c r="F30" s="19">
        <f t="shared" si="7"/>
        <v>11095</v>
      </c>
      <c r="G30" s="19">
        <f t="shared" si="7"/>
        <v>134685</v>
      </c>
      <c r="H30" s="19">
        <f t="shared" si="7"/>
        <v>133163</v>
      </c>
      <c r="I30" s="19">
        <f t="shared" si="7"/>
        <v>0</v>
      </c>
      <c r="J30" s="19">
        <f t="shared" si="7"/>
        <v>0</v>
      </c>
      <c r="K30" s="19">
        <f t="shared" si="7"/>
        <v>0</v>
      </c>
      <c r="L30" s="19">
        <f t="shared" si="7"/>
        <v>0</v>
      </c>
    </row>
    <row r="31" spans="1:12" s="14" customFormat="1" ht="15">
      <c r="A31" s="32">
        <v>2221</v>
      </c>
      <c r="B31" s="33" t="s">
        <v>19</v>
      </c>
      <c r="C31" s="20"/>
      <c r="D31" s="20"/>
      <c r="E31" s="20"/>
      <c r="F31" s="20"/>
      <c r="G31" s="18">
        <f aca="true" t="shared" si="8" ref="G31:G36">C31+E31</f>
        <v>0</v>
      </c>
      <c r="H31" s="18">
        <f aca="true" t="shared" si="9" ref="H31:H36">D31+F31</f>
        <v>0</v>
      </c>
      <c r="I31" s="20"/>
      <c r="J31" s="20"/>
      <c r="K31" s="20"/>
      <c r="L31" s="20"/>
    </row>
    <row r="32" spans="1:12" s="14" customFormat="1" ht="24" customHeight="1">
      <c r="A32" s="32">
        <v>2222</v>
      </c>
      <c r="B32" s="33" t="s">
        <v>20</v>
      </c>
      <c r="C32" s="20">
        <v>35931</v>
      </c>
      <c r="D32" s="20">
        <v>33596</v>
      </c>
      <c r="E32" s="20">
        <v>1070</v>
      </c>
      <c r="F32" s="20">
        <v>975</v>
      </c>
      <c r="G32" s="18">
        <f t="shared" si="8"/>
        <v>37001</v>
      </c>
      <c r="H32" s="18">
        <f t="shared" si="9"/>
        <v>34571</v>
      </c>
      <c r="I32" s="20"/>
      <c r="J32" s="20"/>
      <c r="K32" s="20"/>
      <c r="L32" s="20"/>
    </row>
    <row r="33" spans="1:12" s="14" customFormat="1" ht="15">
      <c r="A33" s="32">
        <v>2223</v>
      </c>
      <c r="B33" s="33" t="s">
        <v>21</v>
      </c>
      <c r="C33" s="20">
        <v>78148</v>
      </c>
      <c r="D33" s="20">
        <v>79214</v>
      </c>
      <c r="E33" s="20">
        <v>7722</v>
      </c>
      <c r="F33" s="20">
        <v>7828</v>
      </c>
      <c r="G33" s="18">
        <f t="shared" si="8"/>
        <v>85870</v>
      </c>
      <c r="H33" s="18">
        <f t="shared" si="9"/>
        <v>87042</v>
      </c>
      <c r="I33" s="20"/>
      <c r="J33" s="20"/>
      <c r="K33" s="20"/>
      <c r="L33" s="20"/>
    </row>
    <row r="34" spans="1:13" s="14" customFormat="1" ht="29.25" customHeight="1">
      <c r="A34" s="32">
        <v>2224</v>
      </c>
      <c r="B34" s="33" t="s">
        <v>61</v>
      </c>
      <c r="C34" s="20">
        <v>9487</v>
      </c>
      <c r="D34" s="20">
        <v>9258</v>
      </c>
      <c r="E34" s="20">
        <v>2327</v>
      </c>
      <c r="F34" s="20">
        <v>2292</v>
      </c>
      <c r="G34" s="18">
        <f t="shared" si="8"/>
        <v>11814</v>
      </c>
      <c r="H34" s="18">
        <f t="shared" si="9"/>
        <v>11550</v>
      </c>
      <c r="I34" s="20"/>
      <c r="J34" s="20"/>
      <c r="K34" s="20"/>
      <c r="L34" s="20"/>
      <c r="M34" s="14" t="s">
        <v>64</v>
      </c>
    </row>
    <row r="35" spans="1:12" s="14" customFormat="1" ht="26.25" customHeight="1">
      <c r="A35" s="32">
        <v>2229</v>
      </c>
      <c r="B35" s="33" t="s">
        <v>22</v>
      </c>
      <c r="C35" s="20"/>
      <c r="D35" s="20"/>
      <c r="E35" s="20"/>
      <c r="F35" s="20"/>
      <c r="G35" s="18">
        <f t="shared" si="8"/>
        <v>0</v>
      </c>
      <c r="H35" s="18">
        <f t="shared" si="9"/>
        <v>0</v>
      </c>
      <c r="I35" s="20"/>
      <c r="J35" s="20"/>
      <c r="K35" s="20"/>
      <c r="L35" s="20"/>
    </row>
    <row r="36" spans="1:12" s="14" customFormat="1" ht="34.5" customHeight="1">
      <c r="A36" s="29">
        <v>2230</v>
      </c>
      <c r="B36" s="30" t="s">
        <v>23</v>
      </c>
      <c r="C36" s="19">
        <v>14349</v>
      </c>
      <c r="D36" s="19">
        <v>14152</v>
      </c>
      <c r="E36" s="19">
        <v>661</v>
      </c>
      <c r="F36" s="19">
        <v>814</v>
      </c>
      <c r="G36" s="18">
        <f t="shared" si="8"/>
        <v>15010</v>
      </c>
      <c r="H36" s="18">
        <f t="shared" si="9"/>
        <v>14966</v>
      </c>
      <c r="I36" s="19"/>
      <c r="J36" s="19"/>
      <c r="K36" s="19"/>
      <c r="L36" s="19"/>
    </row>
    <row r="37" spans="1:12" ht="37.5" customHeight="1">
      <c r="A37" s="29">
        <v>2240</v>
      </c>
      <c r="B37" s="30" t="s">
        <v>24</v>
      </c>
      <c r="C37" s="19">
        <f aca="true" t="shared" si="10" ref="C37:L37">C38+C39+C40+C41+C42+C43+C44+C45</f>
        <v>108698</v>
      </c>
      <c r="D37" s="19">
        <f t="shared" si="10"/>
        <v>105747</v>
      </c>
      <c r="E37" s="19">
        <f t="shared" si="10"/>
        <v>5650</v>
      </c>
      <c r="F37" s="19">
        <f t="shared" si="10"/>
        <v>5646</v>
      </c>
      <c r="G37" s="19">
        <f t="shared" si="10"/>
        <v>114348</v>
      </c>
      <c r="H37" s="19">
        <f t="shared" si="10"/>
        <v>111393</v>
      </c>
      <c r="I37" s="19">
        <f t="shared" si="10"/>
        <v>0</v>
      </c>
      <c r="J37" s="19">
        <f t="shared" si="10"/>
        <v>0</v>
      </c>
      <c r="K37" s="19">
        <f t="shared" si="10"/>
        <v>0</v>
      </c>
      <c r="L37" s="19">
        <f t="shared" si="10"/>
        <v>0</v>
      </c>
    </row>
    <row r="38" spans="1:12" ht="22.5" customHeight="1">
      <c r="A38" s="32">
        <v>2241</v>
      </c>
      <c r="B38" s="34" t="s">
        <v>87</v>
      </c>
      <c r="C38" s="20">
        <v>2463</v>
      </c>
      <c r="D38" s="20">
        <v>1866</v>
      </c>
      <c r="E38" s="20"/>
      <c r="F38" s="20"/>
      <c r="G38" s="18">
        <f aca="true" t="shared" si="11" ref="G38:G47">C38+E38</f>
        <v>2463</v>
      </c>
      <c r="H38" s="18">
        <f aca="true" t="shared" si="12" ref="H38:H47">D38+F38</f>
        <v>1866</v>
      </c>
      <c r="I38" s="20"/>
      <c r="J38" s="20"/>
      <c r="K38" s="20"/>
      <c r="L38" s="20"/>
    </row>
    <row r="39" spans="1:12" ht="22.5" customHeight="1">
      <c r="A39" s="32">
        <v>2242</v>
      </c>
      <c r="B39" s="34" t="s">
        <v>25</v>
      </c>
      <c r="C39" s="20">
        <v>1953</v>
      </c>
      <c r="D39" s="20">
        <v>1996</v>
      </c>
      <c r="E39" s="20"/>
      <c r="F39" s="20"/>
      <c r="G39" s="18">
        <f t="shared" si="11"/>
        <v>1953</v>
      </c>
      <c r="H39" s="18">
        <f t="shared" si="12"/>
        <v>1996</v>
      </c>
      <c r="I39" s="20"/>
      <c r="J39" s="20"/>
      <c r="K39" s="20"/>
      <c r="L39" s="20"/>
    </row>
    <row r="40" spans="1:12" ht="34.5" customHeight="1">
      <c r="A40" s="32">
        <v>2243</v>
      </c>
      <c r="B40" s="34" t="s">
        <v>26</v>
      </c>
      <c r="C40" s="20">
        <v>34504</v>
      </c>
      <c r="D40" s="20">
        <v>34158</v>
      </c>
      <c r="E40" s="20">
        <v>2847</v>
      </c>
      <c r="F40" s="20">
        <v>2852</v>
      </c>
      <c r="G40" s="18">
        <f t="shared" si="11"/>
        <v>37351</v>
      </c>
      <c r="H40" s="18">
        <f t="shared" si="12"/>
        <v>37010</v>
      </c>
      <c r="I40" s="20"/>
      <c r="J40" s="20"/>
      <c r="K40" s="20"/>
      <c r="L40" s="20"/>
    </row>
    <row r="41" spans="1:13" ht="15">
      <c r="A41" s="32">
        <v>2244</v>
      </c>
      <c r="B41" s="34" t="s">
        <v>91</v>
      </c>
      <c r="C41" s="20">
        <v>7520</v>
      </c>
      <c r="D41" s="20">
        <v>7300</v>
      </c>
      <c r="E41" s="20">
        <v>2175</v>
      </c>
      <c r="F41" s="20">
        <f>1307+868</f>
        <v>2175</v>
      </c>
      <c r="G41" s="18">
        <f t="shared" si="11"/>
        <v>9695</v>
      </c>
      <c r="H41" s="18">
        <f t="shared" si="12"/>
        <v>9475</v>
      </c>
      <c r="I41" s="20"/>
      <c r="J41" s="20"/>
      <c r="K41" s="20"/>
      <c r="L41" s="20"/>
      <c r="M41" s="1" t="s">
        <v>62</v>
      </c>
    </row>
    <row r="42" spans="1:13" ht="23.25" customHeight="1">
      <c r="A42" s="32">
        <v>2246</v>
      </c>
      <c r="B42" s="34" t="s">
        <v>63</v>
      </c>
      <c r="C42" s="20"/>
      <c r="D42" s="20"/>
      <c r="E42" s="20"/>
      <c r="F42" s="20"/>
      <c r="G42" s="18">
        <f t="shared" si="11"/>
        <v>0</v>
      </c>
      <c r="H42" s="18">
        <f t="shared" si="12"/>
        <v>0</v>
      </c>
      <c r="I42" s="20"/>
      <c r="J42" s="20"/>
      <c r="K42" s="20"/>
      <c r="L42" s="20"/>
      <c r="M42" s="1" t="s">
        <v>64</v>
      </c>
    </row>
    <row r="43" spans="1:12" ht="15">
      <c r="A43" s="32">
        <v>2247</v>
      </c>
      <c r="B43" s="34" t="s">
        <v>55</v>
      </c>
      <c r="C43" s="20">
        <v>5482</v>
      </c>
      <c r="D43" s="20">
        <v>5314</v>
      </c>
      <c r="E43" s="20">
        <v>529</v>
      </c>
      <c r="F43" s="20">
        <v>520</v>
      </c>
      <c r="G43" s="18">
        <f t="shared" si="11"/>
        <v>6011</v>
      </c>
      <c r="H43" s="18">
        <f t="shared" si="12"/>
        <v>5834</v>
      </c>
      <c r="I43" s="20"/>
      <c r="J43" s="20"/>
      <c r="K43" s="20"/>
      <c r="L43" s="20"/>
    </row>
    <row r="44" spans="1:12" ht="42.75" customHeight="1">
      <c r="A44" s="32">
        <v>2248</v>
      </c>
      <c r="B44" s="34" t="s">
        <v>88</v>
      </c>
      <c r="C44" s="20">
        <v>4507</v>
      </c>
      <c r="D44" s="20">
        <v>4507</v>
      </c>
      <c r="E44" s="20"/>
      <c r="F44" s="20"/>
      <c r="G44" s="18">
        <f t="shared" si="11"/>
        <v>4507</v>
      </c>
      <c r="H44" s="18">
        <f t="shared" si="12"/>
        <v>4507</v>
      </c>
      <c r="I44" s="20"/>
      <c r="J44" s="20"/>
      <c r="K44" s="20"/>
      <c r="L44" s="20"/>
    </row>
    <row r="45" spans="1:12" ht="21.75" customHeight="1">
      <c r="A45" s="32">
        <v>2249</v>
      </c>
      <c r="B45" s="34" t="s">
        <v>27</v>
      </c>
      <c r="C45" s="20">
        <v>52269</v>
      </c>
      <c r="D45" s="20">
        <v>50606</v>
      </c>
      <c r="E45" s="20">
        <v>99</v>
      </c>
      <c r="F45" s="20">
        <v>99</v>
      </c>
      <c r="G45" s="18">
        <f t="shared" si="11"/>
        <v>52368</v>
      </c>
      <c r="H45" s="18">
        <f t="shared" si="12"/>
        <v>50705</v>
      </c>
      <c r="I45" s="20"/>
      <c r="J45" s="20"/>
      <c r="K45" s="20"/>
      <c r="L45" s="20"/>
    </row>
    <row r="46" spans="1:12" ht="22.5" customHeight="1">
      <c r="A46" s="29">
        <v>2250</v>
      </c>
      <c r="B46" s="30" t="s">
        <v>28</v>
      </c>
      <c r="C46" s="19">
        <v>6029</v>
      </c>
      <c r="D46" s="19">
        <v>6061</v>
      </c>
      <c r="E46" s="19">
        <v>2098</v>
      </c>
      <c r="F46" s="19">
        <v>2106</v>
      </c>
      <c r="G46" s="18">
        <f t="shared" si="11"/>
        <v>8127</v>
      </c>
      <c r="H46" s="18">
        <f t="shared" si="12"/>
        <v>8167</v>
      </c>
      <c r="I46" s="19"/>
      <c r="J46" s="19"/>
      <c r="K46" s="19"/>
      <c r="L46" s="19"/>
    </row>
    <row r="47" spans="1:12" ht="15">
      <c r="A47" s="29">
        <v>2260</v>
      </c>
      <c r="B47" s="30" t="s">
        <v>29</v>
      </c>
      <c r="C47" s="19">
        <v>587</v>
      </c>
      <c r="D47" s="19">
        <v>585</v>
      </c>
      <c r="E47" s="19">
        <v>276</v>
      </c>
      <c r="F47" s="19">
        <v>263</v>
      </c>
      <c r="G47" s="18">
        <f t="shared" si="11"/>
        <v>863</v>
      </c>
      <c r="H47" s="18">
        <f t="shared" si="12"/>
        <v>848</v>
      </c>
      <c r="I47" s="19"/>
      <c r="J47" s="19"/>
      <c r="K47" s="19"/>
      <c r="L47" s="19"/>
    </row>
    <row r="48" spans="1:12" ht="15">
      <c r="A48" s="29">
        <v>2270</v>
      </c>
      <c r="B48" s="30" t="s">
        <v>30</v>
      </c>
      <c r="C48" s="19">
        <f aca="true" t="shared" si="13" ref="C48:H48">C49+C50+C51+C52+C53</f>
        <v>24437</v>
      </c>
      <c r="D48" s="19">
        <f t="shared" si="13"/>
        <v>23549</v>
      </c>
      <c r="E48" s="19">
        <f t="shared" si="13"/>
        <v>0</v>
      </c>
      <c r="F48" s="19">
        <f t="shared" si="13"/>
        <v>0</v>
      </c>
      <c r="G48" s="19">
        <f t="shared" si="13"/>
        <v>24437</v>
      </c>
      <c r="H48" s="19">
        <f t="shared" si="13"/>
        <v>23549</v>
      </c>
      <c r="I48" s="19">
        <f>I49+I50+I51+I52+I53</f>
        <v>6554</v>
      </c>
      <c r="J48" s="19">
        <f>J49+J50+J51+J52+J53</f>
        <v>6723</v>
      </c>
      <c r="K48" s="19">
        <f>K49+K50+K51+K52+K53</f>
        <v>0</v>
      </c>
      <c r="L48" s="19">
        <f>L49+L50+L51+L52+L53</f>
        <v>0</v>
      </c>
    </row>
    <row r="49" spans="1:13" ht="21.75" customHeight="1">
      <c r="A49" s="83">
        <v>2272</v>
      </c>
      <c r="B49" s="84" t="s">
        <v>65</v>
      </c>
      <c r="C49" s="85"/>
      <c r="D49" s="85"/>
      <c r="E49" s="85"/>
      <c r="F49" s="85"/>
      <c r="G49" s="86">
        <f aca="true" t="shared" si="14" ref="G49:G55">C49+E49</f>
        <v>0</v>
      </c>
      <c r="H49" s="86">
        <f aca="true" t="shared" si="15" ref="H49:H55">D49+F49</f>
        <v>0</v>
      </c>
      <c r="I49" s="85"/>
      <c r="J49" s="85"/>
      <c r="K49" s="85"/>
      <c r="L49" s="85"/>
      <c r="M49" s="14" t="s">
        <v>64</v>
      </c>
    </row>
    <row r="50" spans="1:13" ht="21.75" customHeight="1">
      <c r="A50" s="61">
        <v>2273</v>
      </c>
      <c r="B50" s="62" t="s">
        <v>66</v>
      </c>
      <c r="C50" s="71"/>
      <c r="D50" s="71"/>
      <c r="E50" s="71"/>
      <c r="F50" s="71"/>
      <c r="G50" s="90">
        <f t="shared" si="14"/>
        <v>0</v>
      </c>
      <c r="H50" s="90">
        <f t="shared" si="15"/>
        <v>0</v>
      </c>
      <c r="I50" s="71"/>
      <c r="J50" s="71"/>
      <c r="K50" s="71"/>
      <c r="L50" s="71"/>
      <c r="M50" s="14" t="s">
        <v>64</v>
      </c>
    </row>
    <row r="51" spans="1:13" ht="21.75" customHeight="1">
      <c r="A51" s="61">
        <v>2276</v>
      </c>
      <c r="B51" s="62" t="s">
        <v>67</v>
      </c>
      <c r="C51" s="71"/>
      <c r="D51" s="71"/>
      <c r="E51" s="71"/>
      <c r="F51" s="71"/>
      <c r="G51" s="90">
        <f t="shared" si="14"/>
        <v>0</v>
      </c>
      <c r="H51" s="90">
        <f t="shared" si="15"/>
        <v>0</v>
      </c>
      <c r="I51" s="71"/>
      <c r="J51" s="71"/>
      <c r="K51" s="71"/>
      <c r="L51" s="71"/>
      <c r="M51" s="14" t="s">
        <v>64</v>
      </c>
    </row>
    <row r="52" spans="1:13" ht="33.75" customHeight="1">
      <c r="A52" s="61">
        <v>2278</v>
      </c>
      <c r="B52" s="62" t="s">
        <v>68</v>
      </c>
      <c r="C52" s="71">
        <v>519</v>
      </c>
      <c r="D52" s="71">
        <v>842</v>
      </c>
      <c r="E52" s="71"/>
      <c r="F52" s="71"/>
      <c r="G52" s="90">
        <f t="shared" si="14"/>
        <v>519</v>
      </c>
      <c r="H52" s="90">
        <f t="shared" si="15"/>
        <v>842</v>
      </c>
      <c r="I52" s="71"/>
      <c r="J52" s="71"/>
      <c r="K52" s="71"/>
      <c r="L52" s="71"/>
      <c r="M52" s="14" t="s">
        <v>64</v>
      </c>
    </row>
    <row r="53" spans="1:13" ht="22.5" customHeight="1">
      <c r="A53" s="61">
        <v>2279</v>
      </c>
      <c r="B53" s="62" t="s">
        <v>118</v>
      </c>
      <c r="C53" s="71">
        <v>23918</v>
      </c>
      <c r="D53" s="71">
        <f>22707</f>
        <v>22707</v>
      </c>
      <c r="E53" s="71"/>
      <c r="F53" s="71"/>
      <c r="G53" s="90">
        <f t="shared" si="14"/>
        <v>23918</v>
      </c>
      <c r="H53" s="90">
        <f t="shared" si="15"/>
        <v>22707</v>
      </c>
      <c r="I53" s="71">
        <v>6554</v>
      </c>
      <c r="J53" s="71">
        <v>6723</v>
      </c>
      <c r="K53" s="71"/>
      <c r="L53" s="71"/>
      <c r="M53" s="14" t="s">
        <v>64</v>
      </c>
    </row>
    <row r="54" spans="1:13" ht="19.5" customHeight="1">
      <c r="A54" s="87">
        <v>2280</v>
      </c>
      <c r="B54" s="88" t="s">
        <v>69</v>
      </c>
      <c r="C54" s="89">
        <v>10410</v>
      </c>
      <c r="D54" s="89"/>
      <c r="E54" s="89"/>
      <c r="F54" s="89"/>
      <c r="G54" s="18">
        <f t="shared" si="14"/>
        <v>10410</v>
      </c>
      <c r="H54" s="18">
        <f t="shared" si="15"/>
        <v>0</v>
      </c>
      <c r="I54" s="89"/>
      <c r="J54" s="89"/>
      <c r="K54" s="89"/>
      <c r="L54" s="89"/>
      <c r="M54" s="1" t="s">
        <v>64</v>
      </c>
    </row>
    <row r="55" spans="1:13" ht="33" customHeight="1">
      <c r="A55" s="32">
        <v>2282</v>
      </c>
      <c r="B55" s="34" t="s">
        <v>110</v>
      </c>
      <c r="C55" s="19"/>
      <c r="D55" s="19"/>
      <c r="E55" s="19"/>
      <c r="F55" s="19"/>
      <c r="G55" s="18">
        <f t="shared" si="14"/>
        <v>0</v>
      </c>
      <c r="H55" s="18">
        <f t="shared" si="15"/>
        <v>0</v>
      </c>
      <c r="I55" s="19"/>
      <c r="J55" s="19"/>
      <c r="K55" s="19"/>
      <c r="L55" s="19"/>
      <c r="M55" s="14" t="s">
        <v>64</v>
      </c>
    </row>
    <row r="56" spans="1:12" ht="36" customHeight="1">
      <c r="A56" s="27">
        <v>2300</v>
      </c>
      <c r="B56" s="35" t="s">
        <v>31</v>
      </c>
      <c r="C56" s="19">
        <f aca="true" t="shared" si="16" ref="C56:L56">C57+C58+C62+C66+C67+C73+C74</f>
        <v>503790</v>
      </c>
      <c r="D56" s="19">
        <f t="shared" si="16"/>
        <v>504224</v>
      </c>
      <c r="E56" s="19">
        <f t="shared" si="16"/>
        <v>36422</v>
      </c>
      <c r="F56" s="19">
        <f t="shared" si="16"/>
        <v>39210</v>
      </c>
      <c r="G56" s="19">
        <f t="shared" si="16"/>
        <v>540212</v>
      </c>
      <c r="H56" s="19">
        <f t="shared" si="16"/>
        <v>543434</v>
      </c>
      <c r="I56" s="19">
        <f t="shared" si="16"/>
        <v>0</v>
      </c>
      <c r="J56" s="19">
        <f t="shared" si="16"/>
        <v>0</v>
      </c>
      <c r="K56" s="19">
        <f t="shared" si="16"/>
        <v>0</v>
      </c>
      <c r="L56" s="19">
        <f t="shared" si="16"/>
        <v>0</v>
      </c>
    </row>
    <row r="57" spans="1:13" ht="20.25" customHeight="1">
      <c r="A57" s="29">
        <v>2310</v>
      </c>
      <c r="B57" s="31" t="s">
        <v>70</v>
      </c>
      <c r="C57" s="19">
        <v>17960</v>
      </c>
      <c r="D57" s="19">
        <v>17756</v>
      </c>
      <c r="E57" s="19">
        <v>2394</v>
      </c>
      <c r="F57" s="19">
        <v>2774</v>
      </c>
      <c r="G57" s="18">
        <f>C57+E57</f>
        <v>20354</v>
      </c>
      <c r="H57" s="18">
        <f>D57+F57</f>
        <v>20530</v>
      </c>
      <c r="I57" s="19"/>
      <c r="J57" s="19"/>
      <c r="K57" s="19"/>
      <c r="L57" s="19"/>
      <c r="M57" s="1" t="s">
        <v>71</v>
      </c>
    </row>
    <row r="58" spans="1:12" ht="20.25" customHeight="1">
      <c r="A58" s="29">
        <v>2320</v>
      </c>
      <c r="B58" s="30" t="s">
        <v>32</v>
      </c>
      <c r="C58" s="19">
        <f aca="true" t="shared" si="17" ref="C58:L58">C59+C60+C61</f>
        <v>82683</v>
      </c>
      <c r="D58" s="19">
        <f t="shared" si="17"/>
        <v>91311</v>
      </c>
      <c r="E58" s="19">
        <f t="shared" si="17"/>
        <v>9340</v>
      </c>
      <c r="F58" s="19">
        <f t="shared" si="17"/>
        <v>10353</v>
      </c>
      <c r="G58" s="19">
        <f t="shared" si="17"/>
        <v>92023</v>
      </c>
      <c r="H58" s="19">
        <f t="shared" si="17"/>
        <v>101664</v>
      </c>
      <c r="I58" s="19">
        <f t="shared" si="17"/>
        <v>0</v>
      </c>
      <c r="J58" s="19">
        <f t="shared" si="17"/>
        <v>0</v>
      </c>
      <c r="K58" s="19">
        <f t="shared" si="17"/>
        <v>0</v>
      </c>
      <c r="L58" s="19">
        <f t="shared" si="17"/>
        <v>0</v>
      </c>
    </row>
    <row r="59" spans="1:12" ht="20.25" customHeight="1">
      <c r="A59" s="32">
        <v>2321</v>
      </c>
      <c r="B59" s="34" t="s">
        <v>59</v>
      </c>
      <c r="C59" s="20">
        <v>79136</v>
      </c>
      <c r="D59" s="20">
        <v>87988</v>
      </c>
      <c r="E59" s="20">
        <v>9078</v>
      </c>
      <c r="F59" s="20">
        <v>10091</v>
      </c>
      <c r="G59" s="18">
        <f aca="true" t="shared" si="18" ref="G59:H61">C59+E59</f>
        <v>88214</v>
      </c>
      <c r="H59" s="18">
        <f t="shared" si="18"/>
        <v>98079</v>
      </c>
      <c r="I59" s="20"/>
      <c r="J59" s="20"/>
      <c r="K59" s="20"/>
      <c r="L59" s="20"/>
    </row>
    <row r="60" spans="1:12" ht="15">
      <c r="A60" s="32">
        <v>2322</v>
      </c>
      <c r="B60" s="34" t="s">
        <v>33</v>
      </c>
      <c r="C60" s="20">
        <v>3547</v>
      </c>
      <c r="D60" s="20">
        <v>3323</v>
      </c>
      <c r="E60" s="20">
        <v>262</v>
      </c>
      <c r="F60" s="20">
        <v>262</v>
      </c>
      <c r="G60" s="18">
        <f t="shared" si="18"/>
        <v>3809</v>
      </c>
      <c r="H60" s="18">
        <f t="shared" si="18"/>
        <v>3585</v>
      </c>
      <c r="I60" s="20"/>
      <c r="J60" s="20"/>
      <c r="K60" s="20"/>
      <c r="L60" s="20"/>
    </row>
    <row r="61" spans="1:12" ht="15">
      <c r="A61" s="32">
        <v>2329</v>
      </c>
      <c r="B61" s="34" t="s">
        <v>34</v>
      </c>
      <c r="C61" s="20"/>
      <c r="D61" s="20"/>
      <c r="E61" s="20"/>
      <c r="F61" s="20"/>
      <c r="G61" s="18">
        <f t="shared" si="18"/>
        <v>0</v>
      </c>
      <c r="H61" s="18">
        <f t="shared" si="18"/>
        <v>0</v>
      </c>
      <c r="I61" s="20"/>
      <c r="J61" s="20"/>
      <c r="K61" s="20"/>
      <c r="L61" s="20"/>
    </row>
    <row r="62" spans="1:12" ht="33" customHeight="1">
      <c r="A62" s="29">
        <v>2340</v>
      </c>
      <c r="B62" s="30" t="s">
        <v>77</v>
      </c>
      <c r="C62" s="19">
        <f aca="true" t="shared" si="19" ref="C62:L62">C63+C64+C65</f>
        <v>184657</v>
      </c>
      <c r="D62" s="19">
        <f t="shared" si="19"/>
        <v>179413</v>
      </c>
      <c r="E62" s="19">
        <f t="shared" si="19"/>
        <v>20666</v>
      </c>
      <c r="F62" s="19">
        <f t="shared" si="19"/>
        <v>20666</v>
      </c>
      <c r="G62" s="19">
        <f t="shared" si="19"/>
        <v>205323</v>
      </c>
      <c r="H62" s="19">
        <f t="shared" si="19"/>
        <v>200079</v>
      </c>
      <c r="I62" s="19">
        <f t="shared" si="19"/>
        <v>0</v>
      </c>
      <c r="J62" s="19">
        <f t="shared" si="19"/>
        <v>0</v>
      </c>
      <c r="K62" s="19">
        <f t="shared" si="19"/>
        <v>0</v>
      </c>
      <c r="L62" s="19">
        <f t="shared" si="19"/>
        <v>0</v>
      </c>
    </row>
    <row r="63" spans="1:12" ht="21.75" customHeight="1">
      <c r="A63" s="32">
        <v>2341</v>
      </c>
      <c r="B63" s="34" t="s">
        <v>35</v>
      </c>
      <c r="C63" s="20">
        <v>184657</v>
      </c>
      <c r="D63" s="20">
        <v>179413</v>
      </c>
      <c r="E63" s="20">
        <v>20666</v>
      </c>
      <c r="F63" s="20">
        <v>20666</v>
      </c>
      <c r="G63" s="18">
        <f aca="true" t="shared" si="20" ref="G63:H66">C63+E63</f>
        <v>205323</v>
      </c>
      <c r="H63" s="18">
        <f t="shared" si="20"/>
        <v>200079</v>
      </c>
      <c r="I63" s="20"/>
      <c r="J63" s="20"/>
      <c r="K63" s="20"/>
      <c r="L63" s="20"/>
    </row>
    <row r="64" spans="1:12" ht="21.75" customHeight="1">
      <c r="A64" s="32">
        <v>2343</v>
      </c>
      <c r="B64" s="40" t="s">
        <v>85</v>
      </c>
      <c r="C64" s="20"/>
      <c r="D64" s="20"/>
      <c r="E64" s="20"/>
      <c r="F64" s="20"/>
      <c r="G64" s="18">
        <f t="shared" si="20"/>
        <v>0</v>
      </c>
      <c r="H64" s="18">
        <f t="shared" si="20"/>
        <v>0</v>
      </c>
      <c r="I64" s="20"/>
      <c r="J64" s="20"/>
      <c r="K64" s="20"/>
      <c r="L64" s="20"/>
    </row>
    <row r="65" spans="1:12" ht="19.5" customHeight="1">
      <c r="A65" s="32">
        <v>2344</v>
      </c>
      <c r="B65" s="34" t="s">
        <v>72</v>
      </c>
      <c r="C65" s="20"/>
      <c r="D65" s="20"/>
      <c r="E65" s="20"/>
      <c r="F65" s="20"/>
      <c r="G65" s="18">
        <f t="shared" si="20"/>
        <v>0</v>
      </c>
      <c r="H65" s="18">
        <f t="shared" si="20"/>
        <v>0</v>
      </c>
      <c r="I65" s="20"/>
      <c r="J65" s="20"/>
      <c r="K65" s="20"/>
      <c r="L65" s="20"/>
    </row>
    <row r="66" spans="1:12" ht="19.5" customHeight="1">
      <c r="A66" s="58">
        <v>2350</v>
      </c>
      <c r="B66" s="44" t="s">
        <v>95</v>
      </c>
      <c r="C66" s="20">
        <v>36333</v>
      </c>
      <c r="D66" s="20">
        <v>37480</v>
      </c>
      <c r="E66" s="20">
        <v>1019</v>
      </c>
      <c r="F66" s="20">
        <f>1918+489</f>
        <v>2407</v>
      </c>
      <c r="G66" s="18">
        <f t="shared" si="20"/>
        <v>37352</v>
      </c>
      <c r="H66" s="18">
        <f t="shared" si="20"/>
        <v>39887</v>
      </c>
      <c r="I66" s="20"/>
      <c r="J66" s="20"/>
      <c r="K66" s="20"/>
      <c r="L66" s="20"/>
    </row>
    <row r="67" spans="1:12" ht="19.5" customHeight="1">
      <c r="A67" s="59">
        <v>2360</v>
      </c>
      <c r="B67" s="60" t="s">
        <v>76</v>
      </c>
      <c r="C67" s="65">
        <f aca="true" t="shared" si="21" ref="C67:L67">C68+C69+C70+C71+C72</f>
        <v>182157</v>
      </c>
      <c r="D67" s="65">
        <f t="shared" si="21"/>
        <v>178264</v>
      </c>
      <c r="E67" s="65">
        <f t="shared" si="21"/>
        <v>3003</v>
      </c>
      <c r="F67" s="65">
        <f t="shared" si="21"/>
        <v>3010</v>
      </c>
      <c r="G67" s="65">
        <f t="shared" si="21"/>
        <v>185160</v>
      </c>
      <c r="H67" s="65">
        <f t="shared" si="21"/>
        <v>181274</v>
      </c>
      <c r="I67" s="65">
        <f t="shared" si="21"/>
        <v>0</v>
      </c>
      <c r="J67" s="65">
        <f t="shared" si="21"/>
        <v>0</v>
      </c>
      <c r="K67" s="65">
        <f t="shared" si="21"/>
        <v>0</v>
      </c>
      <c r="L67" s="65">
        <f t="shared" si="21"/>
        <v>0</v>
      </c>
    </row>
    <row r="68" spans="1:12" ht="19.5" customHeight="1">
      <c r="A68" s="61">
        <v>2361</v>
      </c>
      <c r="B68" s="62" t="s">
        <v>36</v>
      </c>
      <c r="C68" s="57">
        <v>8881</v>
      </c>
      <c r="D68" s="20">
        <v>7182</v>
      </c>
      <c r="E68" s="20"/>
      <c r="F68" s="20">
        <v>7</v>
      </c>
      <c r="G68" s="18">
        <f aca="true" t="shared" si="22" ref="G68:G75">C68+E68</f>
        <v>8881</v>
      </c>
      <c r="H68" s="18">
        <f aca="true" t="shared" si="23" ref="H68:H75">D68+F68</f>
        <v>7189</v>
      </c>
      <c r="I68" s="20"/>
      <c r="J68" s="20"/>
      <c r="K68" s="20"/>
      <c r="L68" s="20"/>
    </row>
    <row r="69" spans="1:12" ht="24" customHeight="1">
      <c r="A69" s="61">
        <v>2362</v>
      </c>
      <c r="B69" s="62" t="s">
        <v>37</v>
      </c>
      <c r="C69" s="57"/>
      <c r="D69" s="20"/>
      <c r="E69" s="20"/>
      <c r="F69" s="20"/>
      <c r="G69" s="18">
        <f t="shared" si="22"/>
        <v>0</v>
      </c>
      <c r="H69" s="18">
        <f t="shared" si="23"/>
        <v>0</v>
      </c>
      <c r="I69" s="20"/>
      <c r="J69" s="20"/>
      <c r="K69" s="20"/>
      <c r="L69" s="20"/>
    </row>
    <row r="70" spans="1:12" ht="19.5" customHeight="1">
      <c r="A70" s="61">
        <v>2363</v>
      </c>
      <c r="B70" s="62" t="s">
        <v>73</v>
      </c>
      <c r="C70" s="57">
        <v>173276</v>
      </c>
      <c r="D70" s="20">
        <v>171082</v>
      </c>
      <c r="E70" s="20">
        <v>3003</v>
      </c>
      <c r="F70" s="20">
        <v>3003</v>
      </c>
      <c r="G70" s="18">
        <f t="shared" si="22"/>
        <v>176279</v>
      </c>
      <c r="H70" s="18">
        <f t="shared" si="23"/>
        <v>174085</v>
      </c>
      <c r="I70" s="20"/>
      <c r="J70" s="20"/>
      <c r="K70" s="20"/>
      <c r="L70" s="20"/>
    </row>
    <row r="71" spans="1:12" ht="20.25" customHeight="1">
      <c r="A71" s="61">
        <v>2364</v>
      </c>
      <c r="B71" s="62" t="s">
        <v>96</v>
      </c>
      <c r="C71" s="57"/>
      <c r="D71" s="20"/>
      <c r="E71" s="20"/>
      <c r="F71" s="20"/>
      <c r="G71" s="18">
        <f t="shared" si="22"/>
        <v>0</v>
      </c>
      <c r="H71" s="18">
        <f t="shared" si="23"/>
        <v>0</v>
      </c>
      <c r="I71" s="20"/>
      <c r="J71" s="20"/>
      <c r="K71" s="20"/>
      <c r="L71" s="20"/>
    </row>
    <row r="72" spans="1:12" ht="36" customHeight="1">
      <c r="A72" s="61">
        <v>2369</v>
      </c>
      <c r="B72" s="62" t="s">
        <v>97</v>
      </c>
      <c r="C72" s="57"/>
      <c r="D72" s="20"/>
      <c r="E72" s="20"/>
      <c r="F72" s="20"/>
      <c r="G72" s="18">
        <f t="shared" si="22"/>
        <v>0</v>
      </c>
      <c r="H72" s="18">
        <f t="shared" si="23"/>
        <v>0</v>
      </c>
      <c r="I72" s="20"/>
      <c r="J72" s="20"/>
      <c r="K72" s="20"/>
      <c r="L72" s="20"/>
    </row>
    <row r="73" spans="1:12" ht="19.5" customHeight="1">
      <c r="A73" s="59">
        <v>2370</v>
      </c>
      <c r="B73" s="60" t="s">
        <v>74</v>
      </c>
      <c r="C73" s="57"/>
      <c r="D73" s="20"/>
      <c r="E73" s="20"/>
      <c r="F73" s="20"/>
      <c r="G73" s="18">
        <f t="shared" si="22"/>
        <v>0</v>
      </c>
      <c r="H73" s="18">
        <f t="shared" si="23"/>
        <v>0</v>
      </c>
      <c r="I73" s="20"/>
      <c r="J73" s="20"/>
      <c r="K73" s="20"/>
      <c r="L73" s="20"/>
    </row>
    <row r="74" spans="1:12" ht="19.5" customHeight="1">
      <c r="A74" s="59">
        <v>2390</v>
      </c>
      <c r="B74" s="60" t="s">
        <v>38</v>
      </c>
      <c r="C74" s="57"/>
      <c r="D74" s="20"/>
      <c r="E74" s="20"/>
      <c r="F74" s="20"/>
      <c r="G74" s="18">
        <f t="shared" si="22"/>
        <v>0</v>
      </c>
      <c r="H74" s="18">
        <f t="shared" si="23"/>
        <v>0</v>
      </c>
      <c r="I74" s="20"/>
      <c r="J74" s="20"/>
      <c r="K74" s="20"/>
      <c r="L74" s="20"/>
    </row>
    <row r="75" spans="1:12" ht="33" customHeight="1">
      <c r="A75" s="66">
        <v>2400</v>
      </c>
      <c r="B75" s="67" t="s">
        <v>89</v>
      </c>
      <c r="C75" s="68">
        <v>480</v>
      </c>
      <c r="D75" s="20">
        <v>530</v>
      </c>
      <c r="E75" s="20">
        <v>79</v>
      </c>
      <c r="F75" s="20">
        <v>81</v>
      </c>
      <c r="G75" s="18">
        <f t="shared" si="22"/>
        <v>559</v>
      </c>
      <c r="H75" s="18">
        <f t="shared" si="23"/>
        <v>611</v>
      </c>
      <c r="I75" s="20"/>
      <c r="J75" s="20"/>
      <c r="K75" s="20"/>
      <c r="L75" s="20"/>
    </row>
    <row r="76" spans="1:12" ht="19.5" customHeight="1">
      <c r="A76" s="63">
        <v>2500</v>
      </c>
      <c r="B76" s="64" t="s">
        <v>98</v>
      </c>
      <c r="C76" s="71">
        <f aca="true" t="shared" si="24" ref="C76:L76">C77+C78</f>
        <v>9321</v>
      </c>
      <c r="D76" s="71">
        <f t="shared" si="24"/>
        <v>9351</v>
      </c>
      <c r="E76" s="71">
        <f t="shared" si="24"/>
        <v>556</v>
      </c>
      <c r="F76" s="71">
        <f t="shared" si="24"/>
        <v>686</v>
      </c>
      <c r="G76" s="71">
        <f t="shared" si="24"/>
        <v>9877</v>
      </c>
      <c r="H76" s="71">
        <f t="shared" si="24"/>
        <v>10037</v>
      </c>
      <c r="I76" s="71">
        <f t="shared" si="24"/>
        <v>0</v>
      </c>
      <c r="J76" s="71">
        <f t="shared" si="24"/>
        <v>0</v>
      </c>
      <c r="K76" s="71">
        <f t="shared" si="24"/>
        <v>0</v>
      </c>
      <c r="L76" s="71">
        <f t="shared" si="24"/>
        <v>0</v>
      </c>
    </row>
    <row r="77" spans="1:12" ht="33" customHeight="1">
      <c r="A77" s="59">
        <v>2510</v>
      </c>
      <c r="B77" s="60" t="s">
        <v>99</v>
      </c>
      <c r="C77" s="71">
        <v>9321</v>
      </c>
      <c r="D77" s="65">
        <v>9351</v>
      </c>
      <c r="E77" s="19">
        <v>556</v>
      </c>
      <c r="F77" s="19">
        <v>686</v>
      </c>
      <c r="G77" s="18">
        <f>C77+E77</f>
        <v>9877</v>
      </c>
      <c r="H77" s="18">
        <f>D77+F77</f>
        <v>10037</v>
      </c>
      <c r="I77" s="19"/>
      <c r="J77" s="19"/>
      <c r="K77" s="19"/>
      <c r="L77" s="19"/>
    </row>
    <row r="78" spans="1:13" ht="15">
      <c r="A78" s="59">
        <v>2520</v>
      </c>
      <c r="B78" s="60" t="s">
        <v>100</v>
      </c>
      <c r="C78" s="71"/>
      <c r="D78" s="65"/>
      <c r="E78" s="19"/>
      <c r="F78" s="19"/>
      <c r="G78" s="18">
        <f>C78+E78</f>
        <v>0</v>
      </c>
      <c r="H78" s="18">
        <f>D78+F78</f>
        <v>0</v>
      </c>
      <c r="I78" s="19"/>
      <c r="J78" s="19"/>
      <c r="K78" s="19"/>
      <c r="L78" s="19"/>
      <c r="M78" s="1" t="s">
        <v>75</v>
      </c>
    </row>
    <row r="79" spans="1:12" ht="15">
      <c r="A79" s="69">
        <v>4000</v>
      </c>
      <c r="B79" s="70" t="s">
        <v>51</v>
      </c>
      <c r="C79" s="18">
        <f aca="true" t="shared" si="25" ref="C79:L79">C80+C81+C82</f>
        <v>0</v>
      </c>
      <c r="D79" s="18">
        <f t="shared" si="25"/>
        <v>0</v>
      </c>
      <c r="E79" s="18">
        <f t="shared" si="25"/>
        <v>0</v>
      </c>
      <c r="F79" s="18">
        <f t="shared" si="25"/>
        <v>0</v>
      </c>
      <c r="G79" s="18">
        <f t="shared" si="25"/>
        <v>0</v>
      </c>
      <c r="H79" s="18">
        <f t="shared" si="25"/>
        <v>0</v>
      </c>
      <c r="I79" s="18">
        <f t="shared" si="25"/>
        <v>0</v>
      </c>
      <c r="J79" s="18">
        <f t="shared" si="25"/>
        <v>0</v>
      </c>
      <c r="K79" s="18">
        <f t="shared" si="25"/>
        <v>0</v>
      </c>
      <c r="L79" s="18">
        <f t="shared" si="25"/>
        <v>0</v>
      </c>
    </row>
    <row r="80" spans="1:12" ht="31.5" customHeight="1">
      <c r="A80" s="37">
        <v>4100</v>
      </c>
      <c r="B80" s="38" t="s">
        <v>39</v>
      </c>
      <c r="C80" s="19"/>
      <c r="D80" s="19"/>
      <c r="E80" s="19"/>
      <c r="F80" s="19"/>
      <c r="G80" s="18">
        <f aca="true" t="shared" si="26" ref="G80:H82">C80+E80</f>
        <v>0</v>
      </c>
      <c r="H80" s="18">
        <f t="shared" si="26"/>
        <v>0</v>
      </c>
      <c r="I80" s="19"/>
      <c r="J80" s="19"/>
      <c r="K80" s="19"/>
      <c r="L80" s="19"/>
    </row>
    <row r="81" spans="1:12" ht="21" customHeight="1">
      <c r="A81" s="37">
        <v>4200</v>
      </c>
      <c r="B81" s="28" t="s">
        <v>40</v>
      </c>
      <c r="C81" s="19"/>
      <c r="D81" s="19"/>
      <c r="E81" s="19"/>
      <c r="F81" s="19"/>
      <c r="G81" s="18">
        <f t="shared" si="26"/>
        <v>0</v>
      </c>
      <c r="H81" s="18">
        <f t="shared" si="26"/>
        <v>0</v>
      </c>
      <c r="I81" s="19"/>
      <c r="J81" s="19"/>
      <c r="K81" s="19"/>
      <c r="L81" s="19"/>
    </row>
    <row r="82" spans="1:12" ht="15">
      <c r="A82" s="27">
        <v>4300</v>
      </c>
      <c r="B82" s="28" t="s">
        <v>41</v>
      </c>
      <c r="C82" s="22"/>
      <c r="D82" s="22"/>
      <c r="E82" s="22"/>
      <c r="F82" s="22"/>
      <c r="G82" s="18">
        <f t="shared" si="26"/>
        <v>0</v>
      </c>
      <c r="H82" s="18">
        <f t="shared" si="26"/>
        <v>0</v>
      </c>
      <c r="I82" s="22"/>
      <c r="J82" s="22"/>
      <c r="K82" s="22"/>
      <c r="L82" s="22"/>
    </row>
    <row r="83" spans="1:13" ht="20.25" customHeight="1">
      <c r="A83" s="25">
        <v>5000</v>
      </c>
      <c r="B83" s="36" t="s">
        <v>52</v>
      </c>
      <c r="C83" s="21">
        <f>C84+C85</f>
        <v>91200</v>
      </c>
      <c r="D83" s="24" t="s">
        <v>48</v>
      </c>
      <c r="E83" s="21">
        <f>E84+E85</f>
        <v>1189</v>
      </c>
      <c r="F83" s="24" t="s">
        <v>48</v>
      </c>
      <c r="G83" s="21">
        <f>G84+G85</f>
        <v>92389</v>
      </c>
      <c r="H83" s="24" t="s">
        <v>48</v>
      </c>
      <c r="I83" s="21">
        <f>I84+I85</f>
        <v>0</v>
      </c>
      <c r="J83" s="24" t="s">
        <v>48</v>
      </c>
      <c r="K83" s="21">
        <f>K84+K85</f>
        <v>0</v>
      </c>
      <c r="L83" s="24" t="s">
        <v>48</v>
      </c>
      <c r="M83" s="14"/>
    </row>
    <row r="84" spans="1:13" ht="15">
      <c r="A84" s="27">
        <v>5100</v>
      </c>
      <c r="B84" s="28" t="s">
        <v>42</v>
      </c>
      <c r="C84" s="19">
        <v>9660</v>
      </c>
      <c r="D84" s="24" t="s">
        <v>48</v>
      </c>
      <c r="E84" s="19"/>
      <c r="F84" s="24" t="s">
        <v>48</v>
      </c>
      <c r="G84" s="19">
        <f>C84+E84</f>
        <v>9660</v>
      </c>
      <c r="H84" s="24" t="s">
        <v>48</v>
      </c>
      <c r="I84" s="19"/>
      <c r="J84" s="24" t="s">
        <v>48</v>
      </c>
      <c r="K84" s="19"/>
      <c r="L84" s="24" t="s">
        <v>48</v>
      </c>
      <c r="M84" s="14"/>
    </row>
    <row r="85" spans="1:13" ht="15">
      <c r="A85" s="27">
        <v>5200</v>
      </c>
      <c r="B85" s="28" t="s">
        <v>43</v>
      </c>
      <c r="C85" s="19">
        <f>C86+C87+C88+C89</f>
        <v>81540</v>
      </c>
      <c r="D85" s="24" t="s">
        <v>48</v>
      </c>
      <c r="E85" s="19">
        <f>E86+E87+E88+E89</f>
        <v>1189</v>
      </c>
      <c r="F85" s="24" t="s">
        <v>48</v>
      </c>
      <c r="G85" s="19">
        <f>G86+G87+G88+G89</f>
        <v>82729</v>
      </c>
      <c r="H85" s="24" t="s">
        <v>48</v>
      </c>
      <c r="I85" s="19">
        <f>I86+I87+I88+I89</f>
        <v>0</v>
      </c>
      <c r="J85" s="24" t="s">
        <v>48</v>
      </c>
      <c r="K85" s="19">
        <f>K86+K87+K88+K89</f>
        <v>0</v>
      </c>
      <c r="L85" s="24" t="s">
        <v>48</v>
      </c>
      <c r="M85" s="14"/>
    </row>
    <row r="86" spans="1:13" ht="15">
      <c r="A86" s="29">
        <v>5210</v>
      </c>
      <c r="B86" s="30" t="s">
        <v>60</v>
      </c>
      <c r="C86" s="19">
        <v>16082</v>
      </c>
      <c r="D86" s="24" t="s">
        <v>48</v>
      </c>
      <c r="E86" s="19"/>
      <c r="F86" s="24" t="s">
        <v>48</v>
      </c>
      <c r="G86" s="19">
        <f>C86+E86</f>
        <v>16082</v>
      </c>
      <c r="H86" s="24" t="s">
        <v>48</v>
      </c>
      <c r="I86" s="19"/>
      <c r="J86" s="24" t="s">
        <v>48</v>
      </c>
      <c r="K86" s="19"/>
      <c r="L86" s="24" t="s">
        <v>48</v>
      </c>
      <c r="M86" s="14"/>
    </row>
    <row r="87" spans="1:13" ht="33.75" customHeight="1">
      <c r="A87" s="29">
        <v>5220</v>
      </c>
      <c r="B87" s="30" t="s">
        <v>44</v>
      </c>
      <c r="C87" s="19">
        <v>49027</v>
      </c>
      <c r="D87" s="24" t="s">
        <v>48</v>
      </c>
      <c r="E87" s="19">
        <v>360</v>
      </c>
      <c r="F87" s="24" t="s">
        <v>48</v>
      </c>
      <c r="G87" s="19">
        <f>C87+E87</f>
        <v>49387</v>
      </c>
      <c r="H87" s="24" t="s">
        <v>48</v>
      </c>
      <c r="I87" s="19"/>
      <c r="J87" s="24" t="s">
        <v>48</v>
      </c>
      <c r="K87" s="19"/>
      <c r="L87" s="24" t="s">
        <v>48</v>
      </c>
      <c r="M87" s="14"/>
    </row>
    <row r="88" spans="1:13" ht="15">
      <c r="A88" s="29">
        <v>5230</v>
      </c>
      <c r="B88" s="31" t="s">
        <v>45</v>
      </c>
      <c r="C88" s="19">
        <v>16431</v>
      </c>
      <c r="D88" s="24" t="s">
        <v>48</v>
      </c>
      <c r="E88" s="19">
        <v>829</v>
      </c>
      <c r="F88" s="24" t="s">
        <v>48</v>
      </c>
      <c r="G88" s="19">
        <f>C88+E88</f>
        <v>17260</v>
      </c>
      <c r="H88" s="24" t="s">
        <v>48</v>
      </c>
      <c r="I88" s="19"/>
      <c r="J88" s="24" t="s">
        <v>48</v>
      </c>
      <c r="K88" s="19"/>
      <c r="L88" s="24" t="s">
        <v>48</v>
      </c>
      <c r="M88" s="14"/>
    </row>
    <row r="89" spans="1:13" ht="20.25" customHeight="1">
      <c r="A89" s="29">
        <v>5250</v>
      </c>
      <c r="B89" s="30" t="s">
        <v>46</v>
      </c>
      <c r="C89" s="19"/>
      <c r="D89" s="24" t="s">
        <v>48</v>
      </c>
      <c r="E89" s="19"/>
      <c r="F89" s="24" t="s">
        <v>48</v>
      </c>
      <c r="G89" s="19">
        <f>C89+E89</f>
        <v>0</v>
      </c>
      <c r="H89" s="24" t="s">
        <v>48</v>
      </c>
      <c r="I89" s="19"/>
      <c r="J89" s="24" t="s">
        <v>48</v>
      </c>
      <c r="K89" s="19"/>
      <c r="L89" s="24" t="s">
        <v>48</v>
      </c>
      <c r="M89" s="14"/>
    </row>
    <row r="90" spans="1:12" ht="24.75" customHeight="1">
      <c r="A90" s="73" t="s">
        <v>103</v>
      </c>
      <c r="B90" s="72" t="s">
        <v>102</v>
      </c>
      <c r="C90" s="23" t="s">
        <v>48</v>
      </c>
      <c r="D90" s="21">
        <f>D91+D92</f>
        <v>207336</v>
      </c>
      <c r="E90" s="23" t="s">
        <v>48</v>
      </c>
      <c r="F90" s="21">
        <f>F91+F92</f>
        <v>11625</v>
      </c>
      <c r="G90" s="23" t="s">
        <v>48</v>
      </c>
      <c r="H90" s="21">
        <f>H91+H92</f>
        <v>218961</v>
      </c>
      <c r="I90" s="23" t="s">
        <v>48</v>
      </c>
      <c r="J90" s="21">
        <f>J91+J92</f>
        <v>0</v>
      </c>
      <c r="K90" s="23" t="s">
        <v>48</v>
      </c>
      <c r="L90" s="21">
        <f>L91+L92</f>
        <v>0</v>
      </c>
    </row>
    <row r="91" spans="1:12" ht="19.5" customHeight="1">
      <c r="A91" s="74" t="s">
        <v>104</v>
      </c>
      <c r="B91" s="28" t="s">
        <v>47</v>
      </c>
      <c r="C91" s="24" t="s">
        <v>48</v>
      </c>
      <c r="D91" s="19">
        <v>2146</v>
      </c>
      <c r="E91" s="24" t="s">
        <v>48</v>
      </c>
      <c r="F91" s="19">
        <v>42</v>
      </c>
      <c r="G91" s="24" t="s">
        <v>48</v>
      </c>
      <c r="H91" s="19">
        <f>D91+F91</f>
        <v>2188</v>
      </c>
      <c r="I91" s="24" t="s">
        <v>48</v>
      </c>
      <c r="J91" s="19"/>
      <c r="K91" s="24" t="s">
        <v>48</v>
      </c>
      <c r="L91" s="19"/>
    </row>
    <row r="92" spans="1:12" ht="15">
      <c r="A92" s="74" t="s">
        <v>105</v>
      </c>
      <c r="B92" s="4" t="s">
        <v>8</v>
      </c>
      <c r="C92" s="24" t="s">
        <v>48</v>
      </c>
      <c r="D92" s="19">
        <f>D93+D94+D95+D96</f>
        <v>205190</v>
      </c>
      <c r="E92" s="24" t="s">
        <v>48</v>
      </c>
      <c r="F92" s="19">
        <f>F93+F94+F95+F96</f>
        <v>11583</v>
      </c>
      <c r="G92" s="24" t="s">
        <v>48</v>
      </c>
      <c r="H92" s="19">
        <f>H93+H94+H95+H96</f>
        <v>216773</v>
      </c>
      <c r="I92" s="24" t="s">
        <v>48</v>
      </c>
      <c r="J92" s="19">
        <f>J93+J94+J95+J96</f>
        <v>0</v>
      </c>
      <c r="K92" s="24" t="s">
        <v>48</v>
      </c>
      <c r="L92" s="19">
        <f>L93+L94+L95+L96</f>
        <v>0</v>
      </c>
    </row>
    <row r="93" spans="1:12" ht="15">
      <c r="A93" s="75" t="s">
        <v>106</v>
      </c>
      <c r="B93" s="3" t="s">
        <v>56</v>
      </c>
      <c r="C93" s="24" t="s">
        <v>48</v>
      </c>
      <c r="D93" s="19">
        <v>163662</v>
      </c>
      <c r="E93" s="24" t="s">
        <v>48</v>
      </c>
      <c r="F93" s="19">
        <v>7197</v>
      </c>
      <c r="G93" s="24" t="s">
        <v>48</v>
      </c>
      <c r="H93" s="19">
        <f>D93+F93</f>
        <v>170859</v>
      </c>
      <c r="I93" s="24" t="s">
        <v>48</v>
      </c>
      <c r="J93" s="19"/>
      <c r="K93" s="24" t="s">
        <v>48</v>
      </c>
      <c r="L93" s="19"/>
    </row>
    <row r="94" spans="1:12" ht="33" customHeight="1">
      <c r="A94" s="75" t="s">
        <v>107</v>
      </c>
      <c r="B94" s="3" t="s">
        <v>78</v>
      </c>
      <c r="C94" s="24" t="s">
        <v>48</v>
      </c>
      <c r="D94" s="19">
        <v>71</v>
      </c>
      <c r="E94" s="24" t="s">
        <v>48</v>
      </c>
      <c r="F94" s="19">
        <v>54</v>
      </c>
      <c r="G94" s="24" t="s">
        <v>48</v>
      </c>
      <c r="H94" s="19">
        <f>D94+F94</f>
        <v>125</v>
      </c>
      <c r="I94" s="24" t="s">
        <v>48</v>
      </c>
      <c r="J94" s="19"/>
      <c r="K94" s="24" t="s">
        <v>48</v>
      </c>
      <c r="L94" s="19"/>
    </row>
    <row r="95" spans="1:12" ht="15">
      <c r="A95" s="75" t="s">
        <v>108</v>
      </c>
      <c r="B95" s="30" t="s">
        <v>79</v>
      </c>
      <c r="C95" s="24" t="s">
        <v>48</v>
      </c>
      <c r="D95" s="19">
        <f>207336-D96-D94-D93-D91</f>
        <v>28220</v>
      </c>
      <c r="E95" s="24" t="s">
        <v>48</v>
      </c>
      <c r="F95" s="19">
        <f>742+3590</f>
        <v>4332</v>
      </c>
      <c r="G95" s="24" t="s">
        <v>48</v>
      </c>
      <c r="H95" s="19">
        <f>D95+F95</f>
        <v>32552</v>
      </c>
      <c r="I95" s="24" t="s">
        <v>48</v>
      </c>
      <c r="J95" s="19"/>
      <c r="K95" s="24" t="s">
        <v>48</v>
      </c>
      <c r="L95" s="19"/>
    </row>
    <row r="96" spans="1:12" ht="29.25" customHeight="1">
      <c r="A96" s="76" t="s">
        <v>109</v>
      </c>
      <c r="B96" s="77" t="s">
        <v>101</v>
      </c>
      <c r="C96" s="24" t="s">
        <v>48</v>
      </c>
      <c r="D96" s="19">
        <v>13237</v>
      </c>
      <c r="E96" s="24" t="s">
        <v>48</v>
      </c>
      <c r="F96" s="19"/>
      <c r="G96" s="24" t="s">
        <v>48</v>
      </c>
      <c r="H96" s="19">
        <f>D96+F96</f>
        <v>13237</v>
      </c>
      <c r="I96" s="24" t="s">
        <v>48</v>
      </c>
      <c r="J96" s="19"/>
      <c r="K96" s="24" t="s">
        <v>48</v>
      </c>
      <c r="L96" s="19"/>
    </row>
    <row r="97" spans="1:12" ht="69" customHeight="1">
      <c r="A97" s="78">
        <v>8000</v>
      </c>
      <c r="B97" s="79" t="s">
        <v>90</v>
      </c>
      <c r="C97" s="42"/>
      <c r="D97" s="24">
        <v>10007</v>
      </c>
      <c r="E97" s="24"/>
      <c r="F97" s="24"/>
      <c r="G97" s="18">
        <f>C97+E97</f>
        <v>0</v>
      </c>
      <c r="H97" s="23">
        <f>D97</f>
        <v>10007</v>
      </c>
      <c r="I97" s="24"/>
      <c r="J97" s="24" t="s">
        <v>48</v>
      </c>
      <c r="K97" s="24"/>
      <c r="L97" s="24" t="s">
        <v>48</v>
      </c>
    </row>
    <row r="98" spans="1:13" ht="30.75" customHeight="1">
      <c r="A98" s="78">
        <v>9000</v>
      </c>
      <c r="B98" s="64" t="s">
        <v>81</v>
      </c>
      <c r="C98" s="42"/>
      <c r="D98" s="24" t="s">
        <v>48</v>
      </c>
      <c r="E98" s="24"/>
      <c r="F98" s="24" t="s">
        <v>48</v>
      </c>
      <c r="G98" s="18">
        <f>C98+E98</f>
        <v>0</v>
      </c>
      <c r="H98" s="23" t="s">
        <v>48</v>
      </c>
      <c r="I98" s="24"/>
      <c r="J98" s="24" t="s">
        <v>48</v>
      </c>
      <c r="K98" s="24"/>
      <c r="L98" s="24" t="s">
        <v>48</v>
      </c>
      <c r="M98" s="14"/>
    </row>
    <row r="99" spans="1:13" ht="27.75" customHeight="1">
      <c r="A99" s="80">
        <v>10000</v>
      </c>
      <c r="B99" s="81" t="s">
        <v>119</v>
      </c>
      <c r="C99" s="42"/>
      <c r="D99" s="24" t="s">
        <v>48</v>
      </c>
      <c r="E99" s="24"/>
      <c r="F99" s="24" t="s">
        <v>48</v>
      </c>
      <c r="G99" s="18">
        <f>C99+E99</f>
        <v>0</v>
      </c>
      <c r="H99" s="23" t="s">
        <v>48</v>
      </c>
      <c r="I99" s="24"/>
      <c r="J99" s="24" t="s">
        <v>48</v>
      </c>
      <c r="K99" s="24"/>
      <c r="L99" s="24" t="s">
        <v>48</v>
      </c>
      <c r="M99" s="14"/>
    </row>
    <row r="100" spans="1:12" ht="18" customHeight="1">
      <c r="A100" s="82"/>
      <c r="B100" s="79" t="s">
        <v>82</v>
      </c>
      <c r="C100" s="43">
        <f>C14+C26+C79+C83+C97+C98+C99</f>
        <v>4307574</v>
      </c>
      <c r="D100" s="15">
        <f>D14+D26+D79+D90+D97</f>
        <v>4412187</v>
      </c>
      <c r="E100" s="43">
        <f>E14+E26+E79+E83+E97+E98+E99</f>
        <v>364716.05</v>
      </c>
      <c r="F100" s="15">
        <f>F14+F26+F79+F90</f>
        <v>380887</v>
      </c>
      <c r="G100" s="43">
        <f>G14+G26+G79+G83+G97+G98+G99</f>
        <v>4672290.05</v>
      </c>
      <c r="H100" s="15">
        <f>H14+H26+H79+H90+H97</f>
        <v>4793074</v>
      </c>
      <c r="I100" s="43">
        <f>I14+I26+I79+I83+I97+I98+I99</f>
        <v>81400</v>
      </c>
      <c r="J100" s="15">
        <f>J14+J26+J79+J90</f>
        <v>83755</v>
      </c>
      <c r="K100" s="43">
        <f>K14+K26+K79+K83+K97+K98+K99</f>
        <v>0</v>
      </c>
      <c r="L100" s="15">
        <f>L14+L26+L79+L90</f>
        <v>0</v>
      </c>
    </row>
    <row r="101" spans="1:13" ht="15">
      <c r="A101" s="16"/>
      <c r="B101" s="16"/>
      <c r="C101" s="112"/>
      <c r="D101" s="113"/>
      <c r="E101" s="112"/>
      <c r="F101" s="113"/>
      <c r="G101" s="16"/>
      <c r="H101" s="16"/>
      <c r="I101" s="16"/>
      <c r="J101" s="16"/>
      <c r="K101" s="16"/>
      <c r="L101" s="16"/>
      <c r="M101" s="5"/>
    </row>
    <row r="102" spans="1:13" ht="15">
      <c r="A102" s="118" t="s">
        <v>49</v>
      </c>
      <c r="B102" s="118"/>
      <c r="C102" s="118"/>
      <c r="D102" s="118"/>
      <c r="E102" s="118"/>
      <c r="F102" s="118"/>
      <c r="G102" s="118"/>
      <c r="H102" s="16"/>
      <c r="I102" s="16"/>
      <c r="J102" s="16"/>
      <c r="K102" s="16"/>
      <c r="L102" s="16"/>
      <c r="M102" s="5"/>
    </row>
    <row r="103" spans="1:13" ht="30">
      <c r="A103" s="107" t="s">
        <v>4</v>
      </c>
      <c r="B103" s="107"/>
      <c r="C103" s="107"/>
      <c r="D103" s="107"/>
      <c r="E103" s="107"/>
      <c r="F103" s="107"/>
      <c r="G103" s="13" t="s">
        <v>6</v>
      </c>
      <c r="H103" s="16"/>
      <c r="I103" s="16"/>
      <c r="J103" s="16"/>
      <c r="K103" s="16"/>
      <c r="L103" s="16"/>
      <c r="M103" s="5"/>
    </row>
    <row r="104" spans="1:13" ht="15">
      <c r="A104" s="114" t="s">
        <v>112</v>
      </c>
      <c r="B104" s="117"/>
      <c r="C104" s="117"/>
      <c r="D104" s="117"/>
      <c r="E104" s="117"/>
      <c r="F104" s="115"/>
      <c r="G104" s="93">
        <f>750317+47979+7327+1281</f>
        <v>806904</v>
      </c>
      <c r="H104" s="16"/>
      <c r="I104" s="16"/>
      <c r="J104" s="16"/>
      <c r="K104" s="16"/>
      <c r="L104" s="16"/>
      <c r="M104" s="5"/>
    </row>
    <row r="105" spans="1:13" ht="15">
      <c r="A105" s="114" t="s">
        <v>113</v>
      </c>
      <c r="B105" s="117"/>
      <c r="C105" s="117"/>
      <c r="D105" s="117"/>
      <c r="E105" s="117"/>
      <c r="F105" s="115"/>
      <c r="G105" s="93">
        <v>22139</v>
      </c>
      <c r="H105" s="16"/>
      <c r="I105" s="16"/>
      <c r="J105" s="16"/>
      <c r="K105" s="16"/>
      <c r="L105" s="16"/>
      <c r="M105" s="5"/>
    </row>
    <row r="106" spans="1:13" ht="15">
      <c r="A106" s="116" t="s">
        <v>115</v>
      </c>
      <c r="B106" s="116"/>
      <c r="C106" s="116"/>
      <c r="D106" s="116"/>
      <c r="E106" s="116"/>
      <c r="F106" s="116"/>
      <c r="G106" s="93">
        <v>10007</v>
      </c>
      <c r="H106" s="16"/>
      <c r="I106" s="16"/>
      <c r="J106" s="16"/>
      <c r="K106" s="16"/>
      <c r="L106" s="16"/>
      <c r="M106" s="5"/>
    </row>
    <row r="107" spans="1:13" ht="15">
      <c r="A107" s="116" t="s">
        <v>114</v>
      </c>
      <c r="B107" s="116"/>
      <c r="C107" s="116"/>
      <c r="D107" s="116"/>
      <c r="E107" s="116"/>
      <c r="F107" s="116"/>
      <c r="G107" s="93">
        <v>-4352</v>
      </c>
      <c r="H107" s="16"/>
      <c r="I107" s="16"/>
      <c r="J107" s="16"/>
      <c r="K107" s="16"/>
      <c r="L107" s="16"/>
      <c r="M107" s="5"/>
    </row>
    <row r="108" spans="1:13" ht="15">
      <c r="A108" s="16"/>
      <c r="B108" s="16"/>
      <c r="C108" s="94"/>
      <c r="D108" s="95"/>
      <c r="E108" s="94"/>
      <c r="F108" s="95"/>
      <c r="G108" s="16"/>
      <c r="H108" s="16"/>
      <c r="I108" s="16"/>
      <c r="J108" s="16"/>
      <c r="K108" s="16"/>
      <c r="L108" s="16"/>
      <c r="M108" s="5"/>
    </row>
  </sheetData>
  <sheetProtection/>
  <mergeCells count="23">
    <mergeCell ref="A107:F107"/>
    <mergeCell ref="A102:G102"/>
    <mergeCell ref="A103:F103"/>
    <mergeCell ref="A104:F104"/>
    <mergeCell ref="A105:F105"/>
    <mergeCell ref="C101:D101"/>
    <mergeCell ref="E101:F101"/>
    <mergeCell ref="A4:L4"/>
    <mergeCell ref="A1:B1"/>
    <mergeCell ref="A2:B2"/>
    <mergeCell ref="A3:B3"/>
    <mergeCell ref="B10:B12"/>
    <mergeCell ref="A10:A12"/>
    <mergeCell ref="C10:H10"/>
    <mergeCell ref="K1:L1"/>
    <mergeCell ref="K2:L2"/>
    <mergeCell ref="J3:L3"/>
    <mergeCell ref="C11:D11"/>
    <mergeCell ref="I10:J11"/>
    <mergeCell ref="E11:F11"/>
    <mergeCell ref="K10:L11"/>
    <mergeCell ref="G11:H11"/>
    <mergeCell ref="A106:F106"/>
  </mergeCells>
  <printOptions horizontalCentered="1"/>
  <pageMargins left="0.1968503937007874" right="0.1968503937007874" top="0.15748031496062992" bottom="0.15748031496062992" header="0.2362204724409449" footer="0.2362204724409449"/>
  <pageSetup fitToHeight="0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VOVA Centrālais fonds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X980219</dc:creator>
  <cp:keywords/>
  <dc:description/>
  <cp:lastModifiedBy>ModrisPutns</cp:lastModifiedBy>
  <cp:lastPrinted>2018-02-06T09:29:23Z</cp:lastPrinted>
  <dcterms:created xsi:type="dcterms:W3CDTF">2000-10-19T05:10:39Z</dcterms:created>
  <dcterms:modified xsi:type="dcterms:W3CDTF">2018-08-17T05:59:29Z</dcterms:modified>
  <cp:category/>
  <cp:version/>
  <cp:contentType/>
  <cp:contentStatus/>
</cp:coreProperties>
</file>